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65" windowHeight="9045" firstSheet="3" activeTab="5"/>
  </bookViews>
  <sheets>
    <sheet name="Bang CĐKT" sheetId="1" state="hidden" r:id="rId1"/>
    <sheet name="Bang CĐKT ko danh dau" sheetId="2" state="hidden" r:id="rId2"/>
    <sheet name="Bang CDKT theo QD15" sheetId="3" r:id="rId3"/>
    <sheet name="Cac chi tieu ngoai bang" sheetId="4" r:id="rId4"/>
    <sheet name="Bao cao KQKD" sheetId="5" r:id="rId5"/>
    <sheet name="Luu chuyen tien te" sheetId="6" r:id="rId6"/>
  </sheets>
  <externalReferences>
    <externalReference r:id="rId9"/>
    <externalReference r:id="rId10"/>
  </externalReferences>
  <definedNames>
    <definedName name="_xlnm.Print_Titles" localSheetId="0">'Bang CĐKT'!$65:$66</definedName>
    <definedName name="_xlnm.Print_Titles" localSheetId="1">'Bang CĐKT ko danh dau'!$65:$66</definedName>
    <definedName name="_xlnm.Print_Titles" localSheetId="2">'Bang CDKT theo QD15'!$66:$67</definedName>
    <definedName name="_xlnm.Print_Titles" localSheetId="4">'Bao cao KQKD'!$8:$10</definedName>
    <definedName name="_xlnm.Print_Titles" localSheetId="5">'Luu chuyen tien te'!$8:$10</definedName>
  </definedNames>
  <calcPr fullCalcOnLoad="1"/>
</workbook>
</file>

<file path=xl/sharedStrings.xml><?xml version="1.0" encoding="utf-8"?>
<sst xmlns="http://schemas.openxmlformats.org/spreadsheetml/2006/main" count="515" uniqueCount="288">
  <si>
    <t>Địa chỉ : Thác Bà - Yên Bình - Yên Bái</t>
  </si>
  <si>
    <t>Ban hành theo QĐ số 167/2000/QĐ-BTC ngày</t>
  </si>
  <si>
    <t>25/10/2000 và sửa đổi, bổ sung theo TT số 23/2005/TT-BTC</t>
  </si>
  <si>
    <t>ngày 30/03/2005 của Bộ trưởng BTC</t>
  </si>
  <si>
    <t>BẢNG CÂN ĐỐI KẾ TOÁN</t>
  </si>
  <si>
    <t>TÀI SẢN</t>
  </si>
  <si>
    <t>Mã số</t>
  </si>
  <si>
    <t>Thuyết minh</t>
  </si>
  <si>
    <t>Số đầu năm</t>
  </si>
  <si>
    <t>I. Tiền và các khoản tương đương tiền</t>
  </si>
  <si>
    <t>1. Tiền</t>
  </si>
  <si>
    <t>2. Các khoản tương đương tiền</t>
  </si>
  <si>
    <t>II. Các khoản đầu tư tài chính ngắn hạn</t>
  </si>
  <si>
    <t>1. Đầu tư ngắn hạn</t>
  </si>
  <si>
    <t xml:space="preserve">2. Dự phòng giảm giá đầu tư ngắn hạn 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</si>
  <si>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</si>
  <si>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</si>
  <si>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</si>
  <si>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</si>
  <si>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</si>
  <si>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</si>
  <si>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</t>
  </si>
  <si>
    <t>IV. Hàng tồn kho</t>
  </si>
  <si>
    <t>1. Hàng tồn kho</t>
  </si>
  <si>
    <t>2. Dự phòng giảm giá hàng tồn kho</t>
  </si>
  <si>
    <t>V. Tài sản ngắn hạn khác</t>
  </si>
  <si>
    <t>1. Chi phí trả trước ngắn hạn</t>
  </si>
  <si>
    <t>2. Các khoản thuế phải thu</t>
  </si>
  <si>
    <t>3. Tài sản ngắn hạn khác</t>
  </si>
  <si>
    <t>A - TÀI SẢN NGẮN HẠN (100=110+120+130+140+150)</t>
  </si>
  <si>
    <t>B - TÀI SẢN DÀI HẠN</t>
  </si>
  <si>
    <t>(200=210+220+240+250+260)</t>
  </si>
  <si>
    <t>I. Các khoản phải thu dài hạn</t>
  </si>
  <si>
    <t>1. Phải thu dài hạn của khách hàng</t>
  </si>
  <si>
    <t>2. Phải thu nội bộ dài hạn</t>
  </si>
  <si>
    <t>3. Phải thu dài hạn khác</t>
  </si>
  <si>
    <t>4. Dự phòng phải thu dài hạn khó đòi</t>
  </si>
  <si>
    <t>II. Tài sản cố định</t>
  </si>
  <si>
    <t>1. Tài sản cố định hữu hình</t>
  </si>
  <si>
    <t xml:space="preserve"> - Nguyên giá</t>
  </si>
  <si>
    <t xml:space="preserve"> - Giá trị hao mòn luỹ kế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</si>
  <si>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</si>
  <si>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</si>
  <si>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</si>
  <si>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</si>
  <si>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</si>
  <si>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</si>
  <si>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</si>
  <si>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</si>
  <si>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chứng khoán đầu tư dài hạn</t>
  </si>
  <si>
    <t>V. Tài sản dài hạn khác</t>
  </si>
  <si>
    <t>1. Chi phí trả trước dài hạn</t>
  </si>
  <si>
    <t>2. Tài sản thuế thu nhập hoãn lại</t>
  </si>
  <si>
    <t>3. Tài sản dài hạn khác</t>
  </si>
  <si>
    <t>TỔNG CỘNG TÀI SẢN (270=100+200)</t>
  </si>
  <si>
    <t>NGUỒN VỐN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</si>
  <si>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</si>
  <si>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</si>
  <si>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</si>
  <si>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</si>
  <si>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</si>
  <si>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</si>
  <si>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</si>
  <si>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>7. Phải trả nội bộ</t>
  </si>
  <si>
    <t>8. Phải trả theo tiến độ kế hoạch hợp đồng xây dựng</t>
  </si>
  <si>
    <t>9. Các khoản phải trả, phải nộp khác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</si>
  <si>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</si>
  <si>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</si>
  <si>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</si>
  <si>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</si>
  <si>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</si>
  <si>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</si>
  <si>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B - VỐN CHỦ SỞ HỮU (400=410+420)</t>
  </si>
  <si>
    <t>I. Vốn chủ sở hữu</t>
  </si>
  <si>
    <t>1. Vốn đầu tư của chủ sở hữu</t>
  </si>
  <si>
    <t>2. Thặng dư vốn cổ phần</t>
  </si>
  <si>
    <t>3. Cổ phiếu ngân quỹ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</si>
  <si>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</si>
  <si>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</si>
  <si>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</si>
  <si>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</si>
  <si>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</si>
  <si>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</si>
  <si>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II. Nguồn kinh phí và quỹ khác</t>
  </si>
  <si>
    <t>1. Quỹ khen thưởng phúc lợi</t>
  </si>
  <si>
    <t>2. Nguồn kinh phí</t>
  </si>
  <si>
    <t>3. Nguồn kinh phí đã hình thành TSCĐ</t>
  </si>
  <si>
    <t>Đơn vị báo cáo : Công ty thuỷ điện Thác Bà</t>
  </si>
  <si>
    <t>TỔNG CỘNG NGUỒN VỐN (430=300+400)</t>
  </si>
  <si>
    <t>A- NỢ PHẢI TRẢ (300=310+320)</t>
  </si>
  <si>
    <t>CÁC CHỈ TIÊU NGOÀI BẢNG CÂN ĐỐI KẾ TOÁN</t>
  </si>
  <si>
    <t>CHỈ TIÊU</t>
  </si>
  <si>
    <t>1. Tài sản thuê ngoài</t>
  </si>
  <si>
    <t>2. Vật tư, hàng hoá nhận giữ hộ, nhận gia công</t>
  </si>
  <si>
    <t>4. Nợ khó đòi đã xử lý</t>
  </si>
  <si>
    <t>Kế toán trưởng</t>
  </si>
  <si>
    <t>Giám đốc Công ty</t>
  </si>
  <si>
    <t xml:space="preserve">            Nguời lập biểu</t>
  </si>
  <si>
    <t xml:space="preserve">              ( Ký, họ tên)</t>
  </si>
  <si>
    <t>Mẫu B01-DN</t>
  </si>
  <si>
    <t>Mẫu B02-DN</t>
  </si>
  <si>
    <t>Năm nay</t>
  </si>
  <si>
    <t>Năm trước</t>
  </si>
  <si>
    <t>Quý này</t>
  </si>
  <si>
    <t>Luỹ kế từ 
đầu năm</t>
  </si>
  <si>
    <t>1. Doanh thu bán hàng và cung cấp dịch vụ</t>
  </si>
  <si>
    <t>2. Các khoản giảm trừ</t>
  </si>
  <si>
    <t>3. Doanh thu thuần về bán hàng và cung cấp dịch vụ 
(10=01-03)</t>
  </si>
  <si>
    <t>4. Giá vốn hàng bán</t>
  </si>
  <si>
    <t>5. Lợi nhuận gộp về bán hàng và cung cấp dịch vụ
 (20=10-11)</t>
  </si>
  <si>
    <t>6. Doanh thu hoạt động tài chính</t>
  </si>
  <si>
    <t>7. Chi phí tài chính</t>
  </si>
  <si>
    <t xml:space="preserve"> - Trong đó : Chi phí lãi vay</t>
  </si>
  <si>
    <t>8. Chi phí bán hàng</t>
  </si>
  <si>
    <t>9. Chi phí quản lý doanh nghiệp</t>
  </si>
  <si>
    <t>10. Lợi nhuận thuần từ hoạt động kinh doanh
(30=20+(21-22)-(24+25))</t>
  </si>
  <si>
    <t>11. Thu nhập khác</t>
  </si>
  <si>
    <t>12. Chi phí khác</t>
  </si>
  <si>
    <t>13. Lợi nhuận khác</t>
  </si>
  <si>
    <t>14. Tổng lợi nhuận kế toán trước thuế (50=30+40)</t>
  </si>
  <si>
    <t>BÁO CÁO KẾT QUẢ HOẠT ĐỘNG KINH DOANH</t>
  </si>
  <si>
    <t>Giám đốc</t>
  </si>
  <si>
    <t xml:space="preserve">5. Ngoại tệ các loại </t>
  </si>
  <si>
    <t>Thuyết
 minh</t>
  </si>
  <si>
    <t>01</t>
  </si>
  <si>
    <t>03</t>
  </si>
  <si>
    <t>GIÁM ĐỐC</t>
  </si>
  <si>
    <t>Ngày………tháng…….năm……….</t>
  </si>
  <si>
    <t>NGƯỜI LẬP BIỂU                                                  Q.TPTCKT</t>
  </si>
  <si>
    <t>No 135/Co 131</t>
  </si>
  <si>
    <t>No 135/Co 331</t>
  </si>
  <si>
    <t>Tại ngày 31 tháng 03 năm 2006</t>
  </si>
  <si>
    <t>Số cuối kỳ</t>
  </si>
  <si>
    <t xml:space="preserve">        ( Ký, họ tên)</t>
  </si>
  <si>
    <t xml:space="preserve">    ( Ký, họ tên)</t>
  </si>
  <si>
    <t>Trên BCDKT mới cong các TK333 có chi tiết âm+VAT đầu vào</t>
  </si>
  <si>
    <t>Bảng CDKT mới cộng chi tiết dương của TK333</t>
  </si>
  <si>
    <t>Bảng CDKT mới ko cộng TS thừa chờ xử lý</t>
  </si>
  <si>
    <t xml:space="preserve">   Địa chỉ : Thác Bà - Yên Bình - Yên Bái</t>
  </si>
  <si>
    <t>TK111</t>
  </si>
  <si>
    <t>TK112</t>
  </si>
  <si>
    <t>No 112/Co138</t>
  </si>
  <si>
    <t>Đơn vị báo cáo : Công ty CP thuỷ điện Thác Bà</t>
  </si>
  <si>
    <t>Ban hành theo QĐ số 15/2006/QĐ-BTC ngày</t>
  </si>
  <si>
    <t>20/03/2006 của Bộ trưởng Bộ TC</t>
  </si>
  <si>
    <t>3. Phải thu nội bộ ngắn hạn</t>
  </si>
  <si>
    <t>6. Dự phòng các khoản phải thu khó đòi (*)</t>
  </si>
  <si>
    <t>2. Thuế GTGT được khấu trừ</t>
  </si>
  <si>
    <t>2. Thuế và các khoản phải thu Nhà nước</t>
  </si>
  <si>
    <t>B - TÀI SẢN DÀI HẠN (200=210+220+240+250+260)</t>
  </si>
  <si>
    <t>2. Vốn kinh doanh ở đơn vị trực thuộc</t>
  </si>
  <si>
    <t>V.06</t>
  </si>
  <si>
    <t>5. Phải trả người lao động</t>
  </si>
  <si>
    <t>9. Các khoản phải trả, phải nộp ngắn hạn khác</t>
  </si>
  <si>
    <t>10. Dự phòng phăi trả ngắn hạn (*)</t>
  </si>
  <si>
    <t>6. Dự phòng trợ cấp mất việc làm</t>
  </si>
  <si>
    <t>7. Dự phòng phải trả dài hạn</t>
  </si>
  <si>
    <t>3. Vốn khác của chủ sở hữu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</si>
  <si>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</si>
  <si>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</si>
  <si>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</si>
  <si>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</si>
  <si>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</si>
  <si>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</si>
  <si>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</si>
  <si>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</si>
  <si>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V.01</t>
  </si>
  <si>
    <t>V.02</t>
  </si>
  <si>
    <t>V.03</t>
  </si>
  <si>
    <t>V.04</t>
  </si>
  <si>
    <t>V.05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</si>
  <si>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</si>
  <si>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</si>
  <si>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</si>
  <si>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</si>
  <si>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</si>
  <si>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</si>
  <si>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</si>
  <si>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</si>
  <si>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</si>
  <si>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</si>
  <si>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</si>
  <si>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</si>
  <si>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</si>
  <si>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</si>
  <si>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</si>
  <si>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</si>
  <si>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</si>
  <si>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3. Hàng hoá nhận bán hộ, nhận ký gửi ký cược</t>
  </si>
  <si>
    <t xml:space="preserve">     3.1 Các thiết bị đầu cuối viễn thông công cộng nhận bán hộ</t>
  </si>
  <si>
    <t xml:space="preserve">     3.2 Hàng hoá nhận bán hộ, nhận ký gửi</t>
  </si>
  <si>
    <t>MAC DUC</t>
  </si>
  <si>
    <t>FRAN</t>
  </si>
  <si>
    <t>YEN</t>
  </si>
  <si>
    <t>DOLA</t>
  </si>
  <si>
    <t>DONG EURO</t>
  </si>
  <si>
    <t>6. Dự toán chi sự nghiệp, dự án</t>
  </si>
  <si>
    <t>Quý 4 năm 2006</t>
  </si>
  <si>
    <t>Tại ngày 31 tháng 12 năm 2006</t>
  </si>
  <si>
    <t>Luỹ kế từ dầu năm đến cuối quý này</t>
  </si>
  <si>
    <t>I. Lưu chuyển tiền từ hoạt động kinh doanh</t>
  </si>
  <si>
    <t>1. LN trước thuế</t>
  </si>
  <si>
    <t>2. Điều chỉnh cho các khoản khác</t>
  </si>
  <si>
    <t xml:space="preserve">  - Khấu hao TSCĐ</t>
  </si>
  <si>
    <t xml:space="preserve">  - Các khoản dự phòng</t>
  </si>
  <si>
    <t xml:space="preserve">  - Lãi, Lỗ chênh lệch TG chưa thực hiện</t>
  </si>
  <si>
    <t xml:space="preserve">  - Lãi lỗ từ hoạt động đầu tư</t>
  </si>
  <si>
    <t xml:space="preserve">  - Chi phí lãi vay</t>
  </si>
  <si>
    <t>3. LN từ hoạt động SXKD trước thay đổi vốn lưu động</t>
  </si>
  <si>
    <t xml:space="preserve">  - Tăng giảm các khoản phải thu</t>
  </si>
  <si>
    <t xml:space="preserve">  - Tăng giảm hàng tồn kho</t>
  </si>
  <si>
    <t xml:space="preserve">  - Tăng giảm các khoản phải trả</t>
  </si>
  <si>
    <t xml:space="preserve">  - Tăng giảm chi phí trả trước</t>
  </si>
  <si>
    <t xml:space="preserve">  - Tiền lãi vay đã trả</t>
  </si>
  <si>
    <t xml:space="preserve">  - Thuế TNDN đã nộp</t>
  </si>
  <si>
    <t xml:space="preserve">  - Tiền thu khác từ hoạt động kinh doanh</t>
  </si>
  <si>
    <t xml:space="preserve">  - Tiền chi khác từ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</si>
  <si>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</si>
  <si>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</si>
  <si>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TS dài hạn khác</t>
  </si>
  <si>
    <t>2. Tiền thu từ thanh lý, nhượng bán TSCĐ và các TS dài hạn khác</t>
  </si>
  <si>
    <t>3. Tiền chi cho vay, mua các công cụ nợ của các đơn vị khác</t>
  </si>
  <si>
    <t>4. Tiền thu hồi cho vay, bán lại các công cụ nợ của các đơn vị khác</t>
  </si>
  <si>
    <t>5. Tiền chi góp vốn đầu tư vào đơn vị khác</t>
  </si>
  <si>
    <t>6. Tiền thu hồi đầu tư góp vốn vào đơn vị khác</t>
  </si>
  <si>
    <t>7. Tiền thu lãi cho vay, cổ tức và lợi nhuận đựoc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</si>
  <si>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</si>
  <si>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</si>
  <si>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</si>
  <si>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của DN đã phát hành</t>
  </si>
  <si>
    <t>3. Tiền vay ngăn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</si>
  <si>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</si>
  <si>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</si>
  <si>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</si>
  <si>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</si>
  <si>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(20+30+40)</t>
  </si>
  <si>
    <t>Tiền và tưong đương tiền đầu kỳ</t>
  </si>
  <si>
    <t>Ảnh hưởng của thay đổi tỷ giá hối đoái quy đổi ngoại tệ</t>
  </si>
  <si>
    <t>Tiền và tưong đương tiền cuối kỳ(50+60+61)</t>
  </si>
  <si>
    <t>02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</si>
  <si>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</si>
  <si>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</si>
  <si>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</si>
  <si>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</si>
  <si>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</si>
  <si>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</si>
  <si>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</si>
  <si>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</si>
  <si>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</si>
  <si>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</si>
  <si>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</si>
  <si>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</si>
  <si>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</si>
  <si>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</si>
  <si>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</si>
  <si>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</si>
  <si>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</si>
  <si>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</si>
  <si>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</si>
  <si>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</si>
  <si>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</si>
  <si>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</si>
  <si>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</si>
  <si>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</si>
  <si>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</si>
  <si>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</si>
  <si>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</si>
  <si>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40</t>
  </si>
  <si>
    <t>50</t>
  </si>
  <si>
    <t>60</t>
  </si>
  <si>
    <t>61</t>
  </si>
  <si>
    <t>70</t>
  </si>
  <si>
    <t>6.7.8.11</t>
  </si>
  <si>
    <t>Mẫu B03-DN</t>
  </si>
  <si>
    <t>BÁO CÁO LƯU CHUYỂN TIỀN TỆ</t>
  </si>
  <si>
    <t>NGƯỜI LẬP BIỂU                                                  TRƯỞNG PHÒNG TCKT</t>
  </si>
  <si>
    <t>VI.25</t>
  </si>
  <si>
    <t>VI.27</t>
  </si>
  <si>
    <t>VI.26</t>
  </si>
  <si>
    <t>VI.28</t>
  </si>
  <si>
    <t>15. Chi phí thuế TNDN hiện hành</t>
  </si>
  <si>
    <t>16. Chi phí thuế TNDN hoãn lại</t>
  </si>
  <si>
    <t>17. Lợi nhuận sau thuế thu nhập doanh nghiệp 
(60=50-51-52)</t>
  </si>
  <si>
    <t>18. Lãi cơ bản trên cổ phiếu</t>
  </si>
  <si>
    <t>VI.30</t>
  </si>
  <si>
    <t xml:space="preserve">            Lập biểu                                                                Kế toán trưởng</t>
  </si>
  <si>
    <t>Người lập biểu</t>
  </si>
  <si>
    <t>Thác Bà, ngày     tháng 03 năm 2007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</si>
</sst>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409]hh:mm:ss\ AM/PM"/>
    <numFmt numFmtId="167" formatCode="[$-409]dddd\,\ mmmm\ dd\,\ yyyy"/>
  </numFmts>
  <fonts count="14">
    <font>
      <sz val="10"/>
      <name val="Arial"/>
      <family val="0"/>
    </font>
    <font>
      <sz val="13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thin"/>
      <top style="dashed"/>
      <bottom style="thin"/>
    </border>
    <border>
      <left style="thin"/>
      <right style="double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65" fontId="3" fillId="0" borderId="3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13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3" fillId="0" borderId="8" xfId="15" applyNumberFormat="1" applyFont="1" applyBorder="1" applyAlignment="1">
      <alignment horizontal="center"/>
    </xf>
    <xf numFmtId="165" fontId="3" fillId="0" borderId="9" xfId="15" applyNumberFormat="1" applyFont="1" applyBorder="1" applyAlignment="1">
      <alignment horizontal="center"/>
    </xf>
    <xf numFmtId="165" fontId="1" fillId="0" borderId="3" xfId="15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0" xfId="15" applyNumberFormat="1" applyFont="1" applyAlignment="1">
      <alignment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65" fontId="3" fillId="0" borderId="16" xfId="15" applyNumberFormat="1" applyFont="1" applyBorder="1" applyAlignment="1">
      <alignment/>
    </xf>
    <xf numFmtId="165" fontId="3" fillId="0" borderId="11" xfId="15" applyNumberFormat="1" applyFont="1" applyBorder="1" applyAlignment="1">
      <alignment/>
    </xf>
    <xf numFmtId="0" fontId="4" fillId="0" borderId="0" xfId="0" applyFont="1" applyAlignment="1">
      <alignment/>
    </xf>
    <xf numFmtId="43" fontId="1" fillId="0" borderId="0" xfId="15" applyFont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" fillId="2" borderId="2" xfId="15" applyNumberFormat="1" applyFont="1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65" fontId="3" fillId="0" borderId="16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65" fontId="3" fillId="0" borderId="2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65" fontId="1" fillId="0" borderId="2" xfId="15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65" fontId="12" fillId="0" borderId="0" xfId="0" applyNumberFormat="1" applyFont="1" applyFill="1" applyAlignment="1">
      <alignment/>
    </xf>
    <xf numFmtId="43" fontId="1" fillId="0" borderId="0" xfId="15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0" borderId="11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1" fillId="0" borderId="0" xfId="15" applyNumberFormat="1" applyFont="1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165" fontId="3" fillId="0" borderId="9" xfId="15" applyNumberFormat="1" applyFont="1" applyFill="1" applyBorder="1" applyAlignment="1">
      <alignment horizontal="center"/>
    </xf>
    <xf numFmtId="165" fontId="3" fillId="0" borderId="13" xfId="15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165" fontId="3" fillId="0" borderId="0" xfId="15" applyNumberFormat="1" applyFont="1" applyFill="1" applyAlignment="1">
      <alignment/>
    </xf>
    <xf numFmtId="165" fontId="12" fillId="0" borderId="0" xfId="15" applyNumberFormat="1" applyFont="1" applyFill="1" applyAlignment="1">
      <alignment/>
    </xf>
    <xf numFmtId="165" fontId="4" fillId="0" borderId="0" xfId="15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" fillId="0" borderId="17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3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5" fontId="3" fillId="0" borderId="0" xfId="15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3" fillId="0" borderId="18" xfId="15" applyNumberFormat="1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5" fontId="3" fillId="0" borderId="19" xfId="15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165" fontId="1" fillId="0" borderId="19" xfId="15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5" fontId="1" fillId="0" borderId="18" xfId="15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20" xfId="15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165" fontId="3" fillId="0" borderId="21" xfId="15" applyNumberFormat="1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165" fontId="3" fillId="0" borderId="14" xfId="15" applyNumberFormat="1" applyFont="1" applyBorder="1" applyAlignment="1">
      <alignment/>
    </xf>
    <xf numFmtId="0" fontId="3" fillId="0" borderId="14" xfId="0" applyFont="1" applyBorder="1" applyAlignment="1">
      <alignment wrapText="1"/>
    </xf>
    <xf numFmtId="0" fontId="1" fillId="0" borderId="22" xfId="0" applyFont="1" applyBorder="1" applyAlignment="1">
      <alignment horizontal="center"/>
    </xf>
    <xf numFmtId="165" fontId="1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165" fontId="3" fillId="0" borderId="22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4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9" fillId="0" borderId="0" xfId="15" applyNumberFormat="1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65" fontId="3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anld\My%20Documents\DAtuan\Bao%20cao%20tai%20chinh%20theo%20TT23-2005\Bang%20C&#272;KT%20theo%20TT23-2005%20qui%2022006%20sau%20khi%20kiem%20toan%20qui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anld\My%20Documents\DAtuan\Nam%202006\Mau%20bao%20cao%20theo%20CV%206559%20date%205.12.06%20phuc%20v&#7909;hop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CĐKT"/>
      <sheetName val="Bang CĐKT ko danh dau"/>
      <sheetName val="Bang CĐKT theo TT23"/>
      <sheetName val="Cac chi tieu ngoai bang"/>
      <sheetName val="Bao cao KQKD"/>
      <sheetName val="TH thưc hien NV voi NSNN"/>
      <sheetName val="Thue GTGT duoc KT, hoan lai"/>
    </sheetNames>
    <sheetDataSet>
      <sheetData sheetId="2">
        <row r="18">
          <cell r="D18">
            <v>96396085245</v>
          </cell>
        </row>
        <row r="25">
          <cell r="D25">
            <v>31518534673</v>
          </cell>
        </row>
        <row r="67">
          <cell r="D67">
            <v>78689062304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Mau 02"/>
      <sheetName val="Mau 03"/>
      <sheetName val="Mau 04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7">
      <pane xSplit="1" ySplit="4" topLeftCell="C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2.75"/>
  <cols>
    <col min="1" max="1" width="64.421875" style="1" customWidth="1"/>
    <col min="2" max="2" width="11.140625" style="15" customWidth="1"/>
    <col min="3" max="3" width="13.421875" style="51" bestFit="1" customWidth="1"/>
    <col min="4" max="5" width="24.57421875" style="1" customWidth="1"/>
    <col min="6" max="6" width="17.8515625" style="1" bestFit="1" customWidth="1"/>
    <col min="7" max="7" width="17.8515625" style="1" customWidth="1"/>
    <col min="8" max="8" width="20.421875" style="1" bestFit="1" customWidth="1"/>
    <col min="9" max="9" width="21.00390625" style="1" bestFit="1" customWidth="1"/>
    <col min="10" max="16384" width="9.140625" style="1" customWidth="1"/>
  </cols>
  <sheetData>
    <row r="1" spans="1:5" ht="16.5">
      <c r="A1" s="1" t="s">
        <v>87</v>
      </c>
      <c r="C1" s="157" t="s">
        <v>99</v>
      </c>
      <c r="D1" s="157"/>
      <c r="E1" s="157"/>
    </row>
    <row r="2" spans="1:5" ht="16.5">
      <c r="A2" s="1" t="s">
        <v>0</v>
      </c>
      <c r="C2" s="159" t="s">
        <v>1</v>
      </c>
      <c r="D2" s="159"/>
      <c r="E2" s="159"/>
    </row>
    <row r="3" spans="3:5" ht="16.5">
      <c r="C3" s="159" t="s">
        <v>2</v>
      </c>
      <c r="D3" s="159"/>
      <c r="E3" s="159"/>
    </row>
    <row r="4" spans="3:5" ht="16.5">
      <c r="C4" s="159" t="s">
        <v>3</v>
      </c>
      <c r="D4" s="159"/>
      <c r="E4" s="159"/>
    </row>
    <row r="5" ht="16.5">
      <c r="C5" s="15"/>
    </row>
    <row r="6" spans="1:5" ht="20.25">
      <c r="A6" s="158" t="s">
        <v>4</v>
      </c>
      <c r="B6" s="158"/>
      <c r="C6" s="158"/>
      <c r="D6" s="158"/>
      <c r="E6" s="158"/>
    </row>
    <row r="7" spans="1:5" ht="16.5">
      <c r="A7" s="157" t="s">
        <v>131</v>
      </c>
      <c r="B7" s="157"/>
      <c r="C7" s="157"/>
      <c r="D7" s="157"/>
      <c r="E7" s="157"/>
    </row>
    <row r="8" ht="17.25" thickBot="1">
      <c r="C8" s="15"/>
    </row>
    <row r="9" spans="1:5" ht="17.25" thickTop="1">
      <c r="A9" s="5" t="s">
        <v>5</v>
      </c>
      <c r="B9" s="6" t="s">
        <v>6</v>
      </c>
      <c r="C9" s="6" t="s">
        <v>7</v>
      </c>
      <c r="D9" s="6" t="s">
        <v>132</v>
      </c>
      <c r="E9" s="7" t="s">
        <v>8</v>
      </c>
    </row>
    <row r="10" spans="1:5" ht="16.5">
      <c r="A10" s="8">
        <v>1</v>
      </c>
      <c r="B10" s="9">
        <v>2</v>
      </c>
      <c r="C10" s="9">
        <v>3</v>
      </c>
      <c r="D10" s="9">
        <v>4</v>
      </c>
      <c r="E10" s="10">
        <v>5</v>
      </c>
    </row>
    <row r="11" spans="1:5" s="13" customFormat="1" ht="16.5">
      <c r="A11" s="52" t="s">
        <v>29</v>
      </c>
      <c r="B11" s="53">
        <v>100</v>
      </c>
      <c r="C11" s="53"/>
      <c r="D11" s="54">
        <f>D12+D15+D18+D25+D28</f>
        <v>89065972058</v>
      </c>
      <c r="E11" s="54">
        <f>E12+E15+E18+E25+E28</f>
        <v>81020582545</v>
      </c>
    </row>
    <row r="12" spans="1:5" s="13" customFormat="1" ht="16.5">
      <c r="A12" s="17" t="s">
        <v>9</v>
      </c>
      <c r="B12" s="19">
        <v>110</v>
      </c>
      <c r="C12" s="19"/>
      <c r="D12" s="30">
        <f>D13+D14</f>
        <v>8020883742</v>
      </c>
      <c r="E12" s="30">
        <f>E13+E14</f>
        <v>10136086623</v>
      </c>
    </row>
    <row r="13" spans="1:5" ht="16.5">
      <c r="A13" s="2" t="s">
        <v>10</v>
      </c>
      <c r="B13" s="20">
        <v>111</v>
      </c>
      <c r="C13" s="20">
        <v>1</v>
      </c>
      <c r="D13" s="60">
        <v>8020883742</v>
      </c>
      <c r="E13" s="32">
        <f>6734629419+3401457204</f>
        <v>10136086623</v>
      </c>
    </row>
    <row r="14" spans="1:5" ht="16.5">
      <c r="A14" s="2" t="s">
        <v>11</v>
      </c>
      <c r="B14" s="20">
        <v>112</v>
      </c>
      <c r="C14" s="20">
        <v>1</v>
      </c>
      <c r="D14" s="32">
        <v>0</v>
      </c>
      <c r="E14" s="32">
        <v>0</v>
      </c>
    </row>
    <row r="15" spans="1:5" s="13" customFormat="1" ht="16.5">
      <c r="A15" s="17" t="s">
        <v>12</v>
      </c>
      <c r="B15" s="19">
        <v>120</v>
      </c>
      <c r="C15" s="19"/>
      <c r="D15" s="30">
        <f>SUM(D16:D17)</f>
        <v>0</v>
      </c>
      <c r="E15" s="30">
        <f>SUM(E16:E17)</f>
        <v>0</v>
      </c>
    </row>
    <row r="16" spans="1:5" ht="16.5">
      <c r="A16" s="2" t="s">
        <v>13</v>
      </c>
      <c r="B16" s="20">
        <v>121</v>
      </c>
      <c r="C16" s="20">
        <v>11</v>
      </c>
      <c r="D16" s="32">
        <v>0</v>
      </c>
      <c r="E16" s="32">
        <v>0</v>
      </c>
    </row>
    <row r="17" spans="1:5" ht="16.5">
      <c r="A17" s="2" t="s">
        <v>14</v>
      </c>
      <c r="B17" s="20">
        <v>129</v>
      </c>
      <c r="C17" s="20"/>
      <c r="D17" s="32">
        <v>0</v>
      </c>
      <c r="E17" s="32">
        <v>0</v>
      </c>
    </row>
    <row r="18" spans="1:5" s="13" customFormat="1" ht="16.5">
      <c r="A18" s="17" t="s">
        <v>15</v>
      </c>
      <c r="B18" s="19">
        <v>130</v>
      </c>
      <c r="C18" s="19"/>
      <c r="D18" s="30">
        <f>SUM(D19:D24)</f>
        <v>66455354557</v>
      </c>
      <c r="E18" s="30">
        <f>SUM(E19:E24)</f>
        <v>50432690659</v>
      </c>
    </row>
    <row r="19" spans="1:5" ht="16.5">
      <c r="A19" s="2" t="s">
        <v>16</v>
      </c>
      <c r="B19" s="20">
        <v>131</v>
      </c>
      <c r="C19" s="20">
        <v>2</v>
      </c>
      <c r="D19" s="32"/>
      <c r="E19" s="32"/>
    </row>
    <row r="20" spans="1:9" ht="16.5">
      <c r="A20" s="2" t="s">
        <v>17</v>
      </c>
      <c r="B20" s="20">
        <v>132</v>
      </c>
      <c r="C20" s="20"/>
      <c r="D20" s="60">
        <v>20130812565</v>
      </c>
      <c r="E20" s="32">
        <f>11297627307-8619720</f>
        <v>11289007587</v>
      </c>
      <c r="H20" s="39">
        <f>+D20-11289007587</f>
        <v>8841804978</v>
      </c>
      <c r="I20" s="1" t="s">
        <v>129</v>
      </c>
    </row>
    <row r="21" spans="1:9" ht="16.5">
      <c r="A21" s="2" t="s">
        <v>18</v>
      </c>
      <c r="B21" s="20">
        <v>133</v>
      </c>
      <c r="C21" s="20">
        <v>2</v>
      </c>
      <c r="D21" s="60">
        <v>44559644028</v>
      </c>
      <c r="E21" s="32">
        <v>37159371937</v>
      </c>
      <c r="H21" s="39">
        <f>9993820-H20</f>
        <v>-8831811158</v>
      </c>
      <c r="I21" s="1" t="s">
        <v>130</v>
      </c>
    </row>
    <row r="22" spans="1:5" ht="16.5">
      <c r="A22" s="2" t="s">
        <v>19</v>
      </c>
      <c r="B22" s="20">
        <v>134</v>
      </c>
      <c r="C22" s="20"/>
      <c r="D22" s="32"/>
      <c r="E22" s="32"/>
    </row>
    <row r="23" spans="1:7" ht="16.5">
      <c r="A23" s="2" t="s">
        <v>20</v>
      </c>
      <c r="B23" s="20">
        <v>138</v>
      </c>
      <c r="C23" s="20">
        <v>2</v>
      </c>
      <c r="D23" s="60">
        <f>1581946120+182951844</f>
        <v>1764897964</v>
      </c>
      <c r="E23" s="32">
        <f>5203149413+182618926-3401457204</f>
        <v>1984311135</v>
      </c>
      <c r="F23" s="61"/>
      <c r="G23" s="61"/>
    </row>
    <row r="24" spans="1:5" ht="16.5">
      <c r="A24" s="2" t="s">
        <v>21</v>
      </c>
      <c r="B24" s="20">
        <v>139</v>
      </c>
      <c r="C24" s="20">
        <v>2</v>
      </c>
      <c r="D24" s="32"/>
      <c r="E24" s="32"/>
    </row>
    <row r="25" spans="1:5" s="13" customFormat="1" ht="16.5">
      <c r="A25" s="17" t="s">
        <v>22</v>
      </c>
      <c r="B25" s="19">
        <v>140</v>
      </c>
      <c r="C25" s="19"/>
      <c r="D25" s="30">
        <f>D26+D27</f>
        <v>12754796490</v>
      </c>
      <c r="E25" s="30">
        <f>E26+E27</f>
        <v>17876880490</v>
      </c>
    </row>
    <row r="26" spans="1:5" ht="16.5">
      <c r="A26" s="2" t="s">
        <v>23</v>
      </c>
      <c r="B26" s="20">
        <v>141</v>
      </c>
      <c r="C26" s="20">
        <v>3</v>
      </c>
      <c r="D26" s="60">
        <v>12754796490</v>
      </c>
      <c r="E26" s="32">
        <v>17876880490</v>
      </c>
    </row>
    <row r="27" spans="1:5" ht="16.5">
      <c r="A27" s="2" t="s">
        <v>24</v>
      </c>
      <c r="B27" s="20">
        <v>149</v>
      </c>
      <c r="C27" s="20"/>
      <c r="D27" s="32">
        <v>0</v>
      </c>
      <c r="E27" s="32">
        <v>0</v>
      </c>
    </row>
    <row r="28" spans="1:5" s="13" customFormat="1" ht="16.5">
      <c r="A28" s="17" t="s">
        <v>25</v>
      </c>
      <c r="B28" s="19">
        <v>150</v>
      </c>
      <c r="C28" s="19"/>
      <c r="D28" s="30">
        <f>SUM(D29:D31)</f>
        <v>1834937269</v>
      </c>
      <c r="E28" s="30">
        <f>SUM(E29:E31)</f>
        <v>2574924773</v>
      </c>
    </row>
    <row r="29" spans="1:7" ht="16.5">
      <c r="A29" s="2" t="s">
        <v>26</v>
      </c>
      <c r="B29" s="20">
        <v>151</v>
      </c>
      <c r="C29" s="20"/>
      <c r="D29" s="32">
        <v>0</v>
      </c>
      <c r="E29" s="32">
        <v>0</v>
      </c>
      <c r="F29" s="39"/>
      <c r="G29" s="39"/>
    </row>
    <row r="30" spans="1:9" ht="16.5">
      <c r="A30" s="2" t="s">
        <v>27</v>
      </c>
      <c r="B30" s="20">
        <v>152</v>
      </c>
      <c r="C30" s="20">
        <v>4</v>
      </c>
      <c r="D30" s="60">
        <f>1793906903+34837002</f>
        <v>1828743905</v>
      </c>
      <c r="E30" s="32">
        <f>1799805507+769679916</f>
        <v>2569485423</v>
      </c>
      <c r="F30" s="58" t="s">
        <v>135</v>
      </c>
      <c r="G30" s="39"/>
      <c r="I30" s="57">
        <v>-1771086613</v>
      </c>
    </row>
    <row r="31" spans="1:5" ht="16.5">
      <c r="A31" s="2" t="s">
        <v>28</v>
      </c>
      <c r="B31" s="20">
        <v>158</v>
      </c>
      <c r="C31" s="20"/>
      <c r="D31" s="60">
        <v>6193364</v>
      </c>
      <c r="E31" s="32">
        <v>5439350</v>
      </c>
    </row>
    <row r="32" spans="1:7" ht="16.5">
      <c r="A32" s="2"/>
      <c r="B32" s="20"/>
      <c r="C32" s="20"/>
      <c r="D32" s="32"/>
      <c r="E32" s="32"/>
      <c r="F32" s="39"/>
      <c r="G32" s="39"/>
    </row>
    <row r="33" spans="1:7" s="13" customFormat="1" ht="16.5">
      <c r="A33" s="17" t="s">
        <v>30</v>
      </c>
      <c r="B33" s="19">
        <v>200</v>
      </c>
      <c r="C33" s="19"/>
      <c r="D33" s="30">
        <f>D35+D40+D51+D54+D59</f>
        <v>605169655342</v>
      </c>
      <c r="E33" s="30">
        <f>E35+E40+E51+E54+E59</f>
        <v>609512115450</v>
      </c>
      <c r="F33" s="40"/>
      <c r="G33" s="40"/>
    </row>
    <row r="34" spans="1:5" ht="16.5">
      <c r="A34" s="2" t="s">
        <v>31</v>
      </c>
      <c r="B34" s="20"/>
      <c r="C34" s="20"/>
      <c r="D34" s="32"/>
      <c r="E34" s="32"/>
    </row>
    <row r="35" spans="1:5" s="13" customFormat="1" ht="16.5">
      <c r="A35" s="17" t="s">
        <v>32</v>
      </c>
      <c r="B35" s="19">
        <v>210</v>
      </c>
      <c r="C35" s="19"/>
      <c r="D35" s="30">
        <f>SUM(D36:D39)</f>
        <v>0</v>
      </c>
      <c r="E35" s="30">
        <f>SUM(E36:E39)</f>
        <v>0</v>
      </c>
    </row>
    <row r="36" spans="1:5" ht="16.5">
      <c r="A36" s="2" t="s">
        <v>33</v>
      </c>
      <c r="B36" s="20">
        <v>211</v>
      </c>
      <c r="C36" s="20">
        <v>5</v>
      </c>
      <c r="D36" s="32"/>
      <c r="E36" s="32"/>
    </row>
    <row r="37" spans="1:5" ht="16.5">
      <c r="A37" s="2" t="s">
        <v>34</v>
      </c>
      <c r="B37" s="20">
        <v>212</v>
      </c>
      <c r="C37" s="20"/>
      <c r="D37" s="32"/>
      <c r="E37" s="32"/>
    </row>
    <row r="38" spans="1:5" ht="16.5">
      <c r="A38" s="2" t="s">
        <v>35</v>
      </c>
      <c r="B38" s="20">
        <v>213</v>
      </c>
      <c r="C38" s="20"/>
      <c r="D38" s="32"/>
      <c r="E38" s="32"/>
    </row>
    <row r="39" spans="1:5" ht="16.5">
      <c r="A39" s="2" t="s">
        <v>36</v>
      </c>
      <c r="B39" s="20">
        <v>219</v>
      </c>
      <c r="C39" s="20"/>
      <c r="D39" s="32"/>
      <c r="E39" s="32"/>
    </row>
    <row r="40" spans="1:5" s="13" customFormat="1" ht="16.5">
      <c r="A40" s="17" t="s">
        <v>37</v>
      </c>
      <c r="B40" s="19">
        <v>220</v>
      </c>
      <c r="C40" s="19"/>
      <c r="D40" s="30">
        <f>D41+D44+D47+D50</f>
        <v>604476224247</v>
      </c>
      <c r="E40" s="30">
        <f>E41+E44+E47+E50</f>
        <v>608685046670</v>
      </c>
    </row>
    <row r="41" spans="1:5" ht="16.5">
      <c r="A41" s="2" t="s">
        <v>38</v>
      </c>
      <c r="B41" s="20">
        <v>221</v>
      </c>
      <c r="C41" s="20">
        <v>6</v>
      </c>
      <c r="D41" s="60">
        <f>D42+D43</f>
        <v>567169750708</v>
      </c>
      <c r="E41" s="32">
        <f>E42+E43</f>
        <v>583765491545</v>
      </c>
    </row>
    <row r="42" spans="1:5" ht="16.5">
      <c r="A42" s="2" t="s">
        <v>39</v>
      </c>
      <c r="B42" s="20">
        <v>222</v>
      </c>
      <c r="C42" s="20"/>
      <c r="D42" s="32">
        <v>1093521043436</v>
      </c>
      <c r="E42" s="32">
        <v>1093466533220</v>
      </c>
    </row>
    <row r="43" spans="1:5" ht="16.5">
      <c r="A43" s="2" t="s">
        <v>40</v>
      </c>
      <c r="B43" s="20">
        <v>223</v>
      </c>
      <c r="C43" s="20"/>
      <c r="D43" s="32">
        <v>-526351292728</v>
      </c>
      <c r="E43" s="32">
        <v>-509701041675</v>
      </c>
    </row>
    <row r="44" spans="1:5" ht="16.5">
      <c r="A44" s="2" t="s">
        <v>41</v>
      </c>
      <c r="B44" s="20">
        <v>224</v>
      </c>
      <c r="C44" s="20">
        <v>7</v>
      </c>
      <c r="D44" s="32"/>
      <c r="E44" s="32"/>
    </row>
    <row r="45" spans="1:5" ht="16.5">
      <c r="A45" s="2" t="s">
        <v>39</v>
      </c>
      <c r="B45" s="20">
        <v>225</v>
      </c>
      <c r="C45" s="20"/>
      <c r="D45" s="32"/>
      <c r="E45" s="32"/>
    </row>
    <row r="46" spans="1:5" ht="16.5">
      <c r="A46" s="2" t="s">
        <v>40</v>
      </c>
      <c r="B46" s="20">
        <v>226</v>
      </c>
      <c r="C46" s="20"/>
      <c r="D46" s="32"/>
      <c r="E46" s="32"/>
    </row>
    <row r="47" spans="1:5" ht="16.5">
      <c r="A47" s="2" t="s">
        <v>42</v>
      </c>
      <c r="B47" s="20">
        <v>227</v>
      </c>
      <c r="C47" s="20">
        <v>8</v>
      </c>
      <c r="D47" s="60">
        <f>D48+D49</f>
        <v>19993316400</v>
      </c>
      <c r="E47" s="32">
        <f>E48+E49</f>
        <v>19804711778</v>
      </c>
    </row>
    <row r="48" spans="1:5" ht="16.5">
      <c r="A48" s="2" t="s">
        <v>39</v>
      </c>
      <c r="B48" s="20">
        <v>228</v>
      </c>
      <c r="C48" s="20"/>
      <c r="D48" s="32">
        <v>19993316400</v>
      </c>
      <c r="E48" s="32">
        <v>19993316400</v>
      </c>
    </row>
    <row r="49" spans="1:5" ht="16.5">
      <c r="A49" s="2" t="s">
        <v>40</v>
      </c>
      <c r="B49" s="20">
        <v>229</v>
      </c>
      <c r="C49" s="20"/>
      <c r="D49" s="32">
        <v>0</v>
      </c>
      <c r="E49" s="32">
        <v>-188604622</v>
      </c>
    </row>
    <row r="50" spans="1:5" ht="16.5">
      <c r="A50" s="2" t="s">
        <v>43</v>
      </c>
      <c r="B50" s="20">
        <v>230</v>
      </c>
      <c r="C50" s="20">
        <v>9</v>
      </c>
      <c r="D50" s="60">
        <v>17313157139</v>
      </c>
      <c r="E50" s="32">
        <v>5114843347</v>
      </c>
    </row>
    <row r="51" spans="1:5" s="13" customFormat="1" ht="16.5">
      <c r="A51" s="17" t="s">
        <v>44</v>
      </c>
      <c r="B51" s="19">
        <v>240</v>
      </c>
      <c r="C51" s="19">
        <v>10</v>
      </c>
      <c r="D51" s="30">
        <f>D52+D53</f>
        <v>0</v>
      </c>
      <c r="E51" s="30">
        <f>E52+E53</f>
        <v>0</v>
      </c>
    </row>
    <row r="52" spans="1:5" ht="16.5">
      <c r="A52" s="2" t="s">
        <v>39</v>
      </c>
      <c r="B52" s="20">
        <v>241</v>
      </c>
      <c r="C52" s="20"/>
      <c r="D52" s="32">
        <v>0</v>
      </c>
      <c r="E52" s="32">
        <v>0</v>
      </c>
    </row>
    <row r="53" spans="1:5" ht="16.5">
      <c r="A53" s="2" t="s">
        <v>40</v>
      </c>
      <c r="B53" s="20">
        <v>242</v>
      </c>
      <c r="C53" s="20"/>
      <c r="D53" s="32">
        <v>0</v>
      </c>
      <c r="E53" s="32">
        <v>0</v>
      </c>
    </row>
    <row r="54" spans="1:5" s="13" customFormat="1" ht="16.5">
      <c r="A54" s="17" t="s">
        <v>45</v>
      </c>
      <c r="B54" s="19">
        <v>250</v>
      </c>
      <c r="C54" s="19">
        <v>11</v>
      </c>
      <c r="D54" s="30">
        <f>SUM(D55:D58)</f>
        <v>0</v>
      </c>
      <c r="E54" s="30">
        <f>SUM(E55:E58)</f>
        <v>0</v>
      </c>
    </row>
    <row r="55" spans="1:5" ht="16.5">
      <c r="A55" s="2" t="s">
        <v>46</v>
      </c>
      <c r="B55" s="20">
        <v>251</v>
      </c>
      <c r="C55" s="20"/>
      <c r="D55" s="32">
        <v>0</v>
      </c>
      <c r="E55" s="32">
        <v>0</v>
      </c>
    </row>
    <row r="56" spans="1:5" ht="16.5">
      <c r="A56" s="2" t="s">
        <v>47</v>
      </c>
      <c r="B56" s="20">
        <v>252</v>
      </c>
      <c r="C56" s="20"/>
      <c r="D56" s="32">
        <v>0</v>
      </c>
      <c r="E56" s="32">
        <v>0</v>
      </c>
    </row>
    <row r="57" spans="1:5" ht="16.5">
      <c r="A57" s="2" t="s">
        <v>48</v>
      </c>
      <c r="B57" s="20">
        <v>258</v>
      </c>
      <c r="C57" s="20"/>
      <c r="D57" s="32">
        <v>0</v>
      </c>
      <c r="E57" s="32">
        <v>0</v>
      </c>
    </row>
    <row r="58" spans="1:5" ht="16.5">
      <c r="A58" s="2" t="s">
        <v>49</v>
      </c>
      <c r="B58" s="20">
        <v>259</v>
      </c>
      <c r="C58" s="20"/>
      <c r="D58" s="32">
        <v>0</v>
      </c>
      <c r="E58" s="32">
        <v>0</v>
      </c>
    </row>
    <row r="59" spans="1:5" s="13" customFormat="1" ht="16.5">
      <c r="A59" s="17" t="s">
        <v>50</v>
      </c>
      <c r="B59" s="19">
        <v>260</v>
      </c>
      <c r="C59" s="19"/>
      <c r="D59" s="30">
        <f>SUM(D60:D62)</f>
        <v>693431095</v>
      </c>
      <c r="E59" s="30">
        <f>SUM(E60:E62)</f>
        <v>827068780</v>
      </c>
    </row>
    <row r="60" spans="1:5" ht="16.5">
      <c r="A60" s="2" t="s">
        <v>51</v>
      </c>
      <c r="B60" s="20">
        <v>261</v>
      </c>
      <c r="C60" s="20">
        <v>12</v>
      </c>
      <c r="D60" s="60">
        <v>693431095</v>
      </c>
      <c r="E60" s="32">
        <v>827068780</v>
      </c>
    </row>
    <row r="61" spans="1:5" ht="16.5">
      <c r="A61" s="2" t="s">
        <v>52</v>
      </c>
      <c r="B61" s="20">
        <v>262</v>
      </c>
      <c r="C61" s="20">
        <v>13</v>
      </c>
      <c r="D61" s="32"/>
      <c r="E61" s="32"/>
    </row>
    <row r="62" spans="1:8" ht="16.5">
      <c r="A62" s="2" t="s">
        <v>53</v>
      </c>
      <c r="B62" s="20">
        <v>268</v>
      </c>
      <c r="C62" s="20"/>
      <c r="D62" s="32"/>
      <c r="E62" s="32"/>
      <c r="H62" s="32">
        <f>687959215499-34836502</f>
        <v>687924378997</v>
      </c>
    </row>
    <row r="63" spans="1:5" s="13" customFormat="1" ht="17.25" thickBot="1">
      <c r="A63" s="12" t="s">
        <v>54</v>
      </c>
      <c r="B63" s="21">
        <v>270</v>
      </c>
      <c r="C63" s="21"/>
      <c r="D63" s="55">
        <f>D11+D33</f>
        <v>694235627400</v>
      </c>
      <c r="E63" s="55">
        <f>E11+E33</f>
        <v>690532697995</v>
      </c>
    </row>
    <row r="64" spans="1:5" ht="18" thickBot="1" thickTop="1">
      <c r="A64" s="11"/>
      <c r="B64" s="22"/>
      <c r="C64" s="50"/>
      <c r="D64" s="33"/>
      <c r="E64" s="33"/>
    </row>
    <row r="65" spans="1:5" ht="17.25" thickTop="1">
      <c r="A65" s="5">
        <v>1</v>
      </c>
      <c r="B65" s="6">
        <v>2</v>
      </c>
      <c r="C65" s="44">
        <v>3</v>
      </c>
      <c r="D65" s="44">
        <v>4</v>
      </c>
      <c r="E65" s="44">
        <v>5</v>
      </c>
    </row>
    <row r="66" spans="1:5" ht="16.5">
      <c r="A66" s="8" t="s">
        <v>55</v>
      </c>
      <c r="B66" s="9"/>
      <c r="C66" s="45"/>
      <c r="D66" s="34"/>
      <c r="E66" s="35"/>
    </row>
    <row r="67" spans="1:5" s="13" customFormat="1" ht="16.5">
      <c r="A67" s="52" t="s">
        <v>89</v>
      </c>
      <c r="B67" s="53">
        <v>300</v>
      </c>
      <c r="C67" s="53"/>
      <c r="D67" s="54">
        <f>D68+D78</f>
        <v>55327237776</v>
      </c>
      <c r="E67" s="54">
        <f>E68+E78</f>
        <v>45152557475</v>
      </c>
    </row>
    <row r="68" spans="1:5" s="13" customFormat="1" ht="16.5">
      <c r="A68" s="17" t="s">
        <v>56</v>
      </c>
      <c r="B68" s="19">
        <v>310</v>
      </c>
      <c r="C68" s="19"/>
      <c r="D68" s="30">
        <f>SUM(D69:D77)</f>
        <v>48350695506</v>
      </c>
      <c r="E68" s="30">
        <f>SUM(E69:E77)</f>
        <v>45152557475</v>
      </c>
    </row>
    <row r="69" spans="1:5" ht="16.5">
      <c r="A69" s="2" t="s">
        <v>57</v>
      </c>
      <c r="B69" s="20">
        <v>311</v>
      </c>
      <c r="C69" s="20">
        <v>14</v>
      </c>
      <c r="D69" s="60">
        <v>5500000000</v>
      </c>
      <c r="E69" s="32"/>
    </row>
    <row r="70" spans="1:8" ht="16.5">
      <c r="A70" s="2" t="s">
        <v>58</v>
      </c>
      <c r="B70" s="20">
        <v>312</v>
      </c>
      <c r="C70" s="20">
        <v>15</v>
      </c>
      <c r="D70" s="60">
        <v>2685824772</v>
      </c>
      <c r="E70" s="32">
        <f>6361723312-8619720</f>
        <v>6353103592</v>
      </c>
      <c r="H70" s="39">
        <f>+D70-6353103592</f>
        <v>-3667278820</v>
      </c>
    </row>
    <row r="71" spans="1:5" ht="16.5">
      <c r="A71" s="2" t="s">
        <v>59</v>
      </c>
      <c r="B71" s="20">
        <v>313</v>
      </c>
      <c r="C71" s="20">
        <v>15</v>
      </c>
      <c r="D71" s="32"/>
      <c r="E71" s="32"/>
    </row>
    <row r="72" spans="1:6" ht="16.5">
      <c r="A72" s="2" t="s">
        <v>60</v>
      </c>
      <c r="B72" s="20">
        <v>314</v>
      </c>
      <c r="C72" s="20">
        <v>16</v>
      </c>
      <c r="D72" s="60">
        <f>-1082402943+1793906903</f>
        <v>711503960</v>
      </c>
      <c r="E72" s="32">
        <f>3094094768+1799805507+769679916</f>
        <v>5663580191</v>
      </c>
      <c r="F72" s="61" t="s">
        <v>136</v>
      </c>
    </row>
    <row r="73" spans="1:5" ht="16.5">
      <c r="A73" s="2" t="s">
        <v>61</v>
      </c>
      <c r="B73" s="20">
        <v>315</v>
      </c>
      <c r="C73" s="20"/>
      <c r="D73" s="60">
        <v>2159895101</v>
      </c>
      <c r="E73" s="32">
        <v>2892856816</v>
      </c>
    </row>
    <row r="74" spans="1:5" ht="16.5">
      <c r="A74" s="2" t="s">
        <v>62</v>
      </c>
      <c r="B74" s="20">
        <v>316</v>
      </c>
      <c r="C74" s="20">
        <v>17</v>
      </c>
      <c r="D74" s="60">
        <v>5715476973</v>
      </c>
      <c r="E74" s="32">
        <v>4998787796</v>
      </c>
    </row>
    <row r="75" spans="1:5" ht="16.5">
      <c r="A75" s="2" t="s">
        <v>63</v>
      </c>
      <c r="B75" s="20">
        <v>317</v>
      </c>
      <c r="C75" s="20"/>
      <c r="D75" s="60">
        <v>29949233650</v>
      </c>
      <c r="E75" s="32">
        <f>18369434471+12470400</f>
        <v>18381904871</v>
      </c>
    </row>
    <row r="76" spans="1:5" ht="16.5">
      <c r="A76" s="2" t="s">
        <v>64</v>
      </c>
      <c r="B76" s="20">
        <v>318</v>
      </c>
      <c r="C76" s="20"/>
      <c r="D76" s="32">
        <v>0</v>
      </c>
      <c r="E76" s="32">
        <v>0</v>
      </c>
    </row>
    <row r="77" spans="1:6" ht="16.5">
      <c r="A77" s="2" t="s">
        <v>65</v>
      </c>
      <c r="B77" s="20">
        <v>319</v>
      </c>
      <c r="C77" s="20">
        <v>18</v>
      </c>
      <c r="D77" s="60">
        <f>1596166659+32594391</f>
        <v>1628761050</v>
      </c>
      <c r="E77" s="32">
        <f>6830629065+31695144</f>
        <v>6862324209</v>
      </c>
      <c r="F77" s="58" t="s">
        <v>137</v>
      </c>
    </row>
    <row r="78" spans="1:5" s="13" customFormat="1" ht="16.5">
      <c r="A78" s="17" t="s">
        <v>66</v>
      </c>
      <c r="B78" s="19">
        <v>320</v>
      </c>
      <c r="C78" s="19"/>
      <c r="D78" s="31">
        <f>SUM(D79:D83)</f>
        <v>6976542270</v>
      </c>
      <c r="E78" s="31">
        <f>SUM(E79:E83)</f>
        <v>0</v>
      </c>
    </row>
    <row r="79" spans="1:5" ht="16.5">
      <c r="A79" s="2" t="s">
        <v>67</v>
      </c>
      <c r="B79" s="20">
        <v>321</v>
      </c>
      <c r="C79" s="20"/>
      <c r="D79" s="32">
        <v>0</v>
      </c>
      <c r="E79" s="32">
        <v>0</v>
      </c>
    </row>
    <row r="80" spans="1:5" ht="16.5">
      <c r="A80" s="2" t="s">
        <v>68</v>
      </c>
      <c r="B80" s="20">
        <v>322</v>
      </c>
      <c r="C80" s="20">
        <v>19</v>
      </c>
      <c r="D80" s="32">
        <v>0</v>
      </c>
      <c r="E80" s="32">
        <v>0</v>
      </c>
    </row>
    <row r="81" spans="1:5" ht="16.5">
      <c r="A81" s="2" t="s">
        <v>69</v>
      </c>
      <c r="B81" s="20">
        <v>323</v>
      </c>
      <c r="C81" s="20"/>
      <c r="D81" s="32">
        <v>0</v>
      </c>
      <c r="E81" s="32">
        <v>0</v>
      </c>
    </row>
    <row r="82" spans="1:5" ht="16.5">
      <c r="A82" s="2" t="s">
        <v>70</v>
      </c>
      <c r="B82" s="20">
        <v>324</v>
      </c>
      <c r="C82" s="20">
        <v>20</v>
      </c>
      <c r="D82" s="60">
        <v>6976542270</v>
      </c>
      <c r="E82" s="32">
        <v>0</v>
      </c>
    </row>
    <row r="83" spans="1:5" ht="16.5">
      <c r="A83" s="2" t="s">
        <v>71</v>
      </c>
      <c r="B83" s="20">
        <v>325</v>
      </c>
      <c r="C83" s="20">
        <v>13</v>
      </c>
      <c r="D83" s="32">
        <v>0</v>
      </c>
      <c r="E83" s="32">
        <v>0</v>
      </c>
    </row>
    <row r="84" spans="1:5" ht="16.5">
      <c r="A84" s="2"/>
      <c r="B84" s="20"/>
      <c r="C84" s="20"/>
      <c r="D84" s="32">
        <v>0</v>
      </c>
      <c r="E84" s="32">
        <v>0</v>
      </c>
    </row>
    <row r="85" spans="1:5" s="13" customFormat="1" ht="16.5">
      <c r="A85" s="17" t="s">
        <v>72</v>
      </c>
      <c r="B85" s="19">
        <v>400</v>
      </c>
      <c r="C85" s="19"/>
      <c r="D85" s="30">
        <f>D86+D96</f>
        <v>638908389624</v>
      </c>
      <c r="E85" s="30">
        <f>E86+E96</f>
        <v>645380140520</v>
      </c>
    </row>
    <row r="86" spans="1:5" s="13" customFormat="1" ht="16.5">
      <c r="A86" s="17" t="s">
        <v>73</v>
      </c>
      <c r="B86" s="19">
        <v>410</v>
      </c>
      <c r="C86" s="19"/>
      <c r="D86" s="30">
        <f>SUM(D87:D95)</f>
        <v>638923066174</v>
      </c>
      <c r="E86" s="30">
        <f>SUM(E87:E95)</f>
        <v>643424438720</v>
      </c>
    </row>
    <row r="87" spans="1:5" ht="16.5">
      <c r="A87" s="2" t="s">
        <v>74</v>
      </c>
      <c r="B87" s="20">
        <v>411</v>
      </c>
      <c r="C87" s="20">
        <v>21</v>
      </c>
      <c r="D87" s="60">
        <v>642884944658</v>
      </c>
      <c r="E87" s="32">
        <f>642935430536-12470400</f>
        <v>642922960136</v>
      </c>
    </row>
    <row r="88" spans="1:5" ht="16.5">
      <c r="A88" s="2" t="s">
        <v>75</v>
      </c>
      <c r="B88" s="20">
        <v>412</v>
      </c>
      <c r="C88" s="20"/>
      <c r="D88" s="32">
        <v>0</v>
      </c>
      <c r="E88" s="32">
        <v>0</v>
      </c>
    </row>
    <row r="89" spans="1:5" ht="16.5">
      <c r="A89" s="2" t="s">
        <v>76</v>
      </c>
      <c r="B89" s="20">
        <v>413</v>
      </c>
      <c r="C89" s="20"/>
      <c r="D89" s="32">
        <v>0</v>
      </c>
      <c r="E89" s="32">
        <v>0</v>
      </c>
    </row>
    <row r="90" spans="1:5" ht="16.5">
      <c r="A90" s="2" t="s">
        <v>77</v>
      </c>
      <c r="B90" s="20">
        <v>414</v>
      </c>
      <c r="C90" s="20"/>
      <c r="D90" s="32">
        <v>0</v>
      </c>
      <c r="E90" s="32">
        <v>0</v>
      </c>
    </row>
    <row r="91" spans="1:5" ht="16.5">
      <c r="A91" s="2" t="s">
        <v>78</v>
      </c>
      <c r="B91" s="20">
        <v>415</v>
      </c>
      <c r="C91" s="20"/>
      <c r="D91" s="32">
        <v>0</v>
      </c>
      <c r="E91" s="32">
        <v>0</v>
      </c>
    </row>
    <row r="92" spans="1:5" ht="16.5">
      <c r="A92" s="2" t="s">
        <v>79</v>
      </c>
      <c r="B92" s="20">
        <v>416</v>
      </c>
      <c r="C92" s="20">
        <v>21</v>
      </c>
      <c r="D92" s="32">
        <v>0</v>
      </c>
      <c r="E92" s="32">
        <v>0</v>
      </c>
    </row>
    <row r="93" spans="1:5" ht="16.5">
      <c r="A93" s="2" t="s">
        <v>80</v>
      </c>
      <c r="B93" s="20">
        <v>417</v>
      </c>
      <c r="C93" s="20">
        <v>21</v>
      </c>
      <c r="D93" s="60">
        <v>501478584</v>
      </c>
      <c r="E93" s="32">
        <v>501478584</v>
      </c>
    </row>
    <row r="94" spans="1:5" ht="16.5">
      <c r="A94" s="2" t="s">
        <v>81</v>
      </c>
      <c r="B94" s="20">
        <v>418</v>
      </c>
      <c r="C94" s="20">
        <v>21</v>
      </c>
      <c r="D94" s="32">
        <v>0</v>
      </c>
      <c r="E94" s="32">
        <v>0</v>
      </c>
    </row>
    <row r="95" spans="1:5" ht="16.5">
      <c r="A95" s="2" t="s">
        <v>82</v>
      </c>
      <c r="B95" s="20">
        <v>419</v>
      </c>
      <c r="C95" s="20"/>
      <c r="D95" s="60">
        <v>-4463357068</v>
      </c>
      <c r="E95" s="32">
        <v>0</v>
      </c>
    </row>
    <row r="96" spans="1:5" s="13" customFormat="1" ht="16.5">
      <c r="A96" s="17" t="s">
        <v>83</v>
      </c>
      <c r="B96" s="19">
        <v>420</v>
      </c>
      <c r="C96" s="19"/>
      <c r="D96" s="30">
        <f>SUM(D97:D99)</f>
        <v>-14676550</v>
      </c>
      <c r="E96" s="30">
        <f>SUM(E97:E99)</f>
        <v>1955701800</v>
      </c>
    </row>
    <row r="97" spans="1:5" ht="16.5">
      <c r="A97" s="2" t="s">
        <v>84</v>
      </c>
      <c r="B97" s="20">
        <v>421</v>
      </c>
      <c r="C97" s="20"/>
      <c r="D97" s="60">
        <v>-14676550</v>
      </c>
      <c r="E97" s="32">
        <v>1955701800</v>
      </c>
    </row>
    <row r="98" spans="1:5" ht="16.5">
      <c r="A98" s="2" t="s">
        <v>85</v>
      </c>
      <c r="B98" s="20">
        <v>422</v>
      </c>
      <c r="C98" s="20">
        <v>22</v>
      </c>
      <c r="D98" s="32">
        <v>0</v>
      </c>
      <c r="E98" s="32">
        <v>0</v>
      </c>
    </row>
    <row r="99" spans="1:5" ht="16.5">
      <c r="A99" s="2" t="s">
        <v>86</v>
      </c>
      <c r="B99" s="20">
        <v>423</v>
      </c>
      <c r="C99" s="20"/>
      <c r="D99" s="32"/>
      <c r="E99" s="32"/>
    </row>
    <row r="100" spans="1:5" s="13" customFormat="1" ht="17.25" thickBot="1">
      <c r="A100" s="12" t="s">
        <v>88</v>
      </c>
      <c r="B100" s="21">
        <v>430</v>
      </c>
      <c r="C100" s="21"/>
      <c r="D100" s="55">
        <f>D85+D67</f>
        <v>694235627400</v>
      </c>
      <c r="E100" s="55">
        <f>E85+E67</f>
        <v>690532697995</v>
      </c>
    </row>
    <row r="101" ht="17.25" thickTop="1"/>
    <row r="102" spans="4:5" ht="16.5">
      <c r="D102" s="155" t="s">
        <v>127</v>
      </c>
      <c r="E102" s="155"/>
    </row>
    <row r="103" spans="1:5" s="56" customFormat="1" ht="18.75">
      <c r="A103" s="56" t="s">
        <v>128</v>
      </c>
      <c r="B103" s="49"/>
      <c r="C103" s="49"/>
      <c r="D103" s="156" t="s">
        <v>126</v>
      </c>
      <c r="E103" s="156"/>
    </row>
    <row r="104" ht="16.5">
      <c r="D104" s="59">
        <f>+D100-D63</f>
        <v>0</v>
      </c>
    </row>
    <row r="105" ht="16.5">
      <c r="D105" s="39">
        <f>+D63-D100</f>
        <v>0</v>
      </c>
    </row>
    <row r="106" ht="16.5">
      <c r="D106" s="39"/>
    </row>
    <row r="107" ht="16.5">
      <c r="D107" s="39">
        <f>+D100-695000433830</f>
        <v>-764806430</v>
      </c>
    </row>
    <row r="109" ht="18.75">
      <c r="A109" s="56"/>
    </row>
  </sheetData>
  <mergeCells count="8">
    <mergeCell ref="D102:E102"/>
    <mergeCell ref="D103:E103"/>
    <mergeCell ref="C1:E1"/>
    <mergeCell ref="A6:E6"/>
    <mergeCell ref="A7:E7"/>
    <mergeCell ref="C2:E2"/>
    <mergeCell ref="C3:E3"/>
    <mergeCell ref="C4:E4"/>
  </mergeCells>
  <printOptions/>
  <pageMargins left="0.92" right="0.1968503937007874" top="0.7" bottom="1.32" header="0.26" footer="0.3937007874015748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7">
      <pane xSplit="1" ySplit="4" topLeftCell="D11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2.75"/>
  <cols>
    <col min="1" max="1" width="64.421875" style="62" customWidth="1"/>
    <col min="2" max="2" width="11.140625" style="63" customWidth="1"/>
    <col min="3" max="3" width="13.421875" style="97" bestFit="1" customWidth="1"/>
    <col min="4" max="5" width="24.57421875" style="62" customWidth="1"/>
    <col min="6" max="6" width="17.8515625" style="62" bestFit="1" customWidth="1"/>
    <col min="7" max="7" width="17.8515625" style="62" customWidth="1"/>
    <col min="8" max="8" width="20.421875" style="62" bestFit="1" customWidth="1"/>
    <col min="9" max="9" width="21.00390625" style="62" bestFit="1" customWidth="1"/>
    <col min="10" max="16384" width="9.140625" style="62" customWidth="1"/>
  </cols>
  <sheetData>
    <row r="1" spans="1:5" ht="16.5">
      <c r="A1" s="62" t="s">
        <v>87</v>
      </c>
      <c r="C1" s="162" t="s">
        <v>99</v>
      </c>
      <c r="D1" s="162"/>
      <c r="E1" s="162"/>
    </row>
    <row r="2" spans="1:5" ht="16.5">
      <c r="A2" s="62" t="s">
        <v>0</v>
      </c>
      <c r="C2" s="164" t="s">
        <v>1</v>
      </c>
      <c r="D2" s="164"/>
      <c r="E2" s="164"/>
    </row>
    <row r="3" spans="3:5" ht="16.5">
      <c r="C3" s="164" t="s">
        <v>2</v>
      </c>
      <c r="D3" s="164"/>
      <c r="E3" s="164"/>
    </row>
    <row r="4" spans="3:5" ht="16.5">
      <c r="C4" s="164" t="s">
        <v>3</v>
      </c>
      <c r="D4" s="164"/>
      <c r="E4" s="164"/>
    </row>
    <row r="5" ht="16.5">
      <c r="C5" s="63"/>
    </row>
    <row r="6" spans="1:5" ht="20.25">
      <c r="A6" s="163" t="s">
        <v>4</v>
      </c>
      <c r="B6" s="163"/>
      <c r="C6" s="163"/>
      <c r="D6" s="163"/>
      <c r="E6" s="163"/>
    </row>
    <row r="7" spans="1:5" ht="16.5">
      <c r="A7" s="162" t="s">
        <v>131</v>
      </c>
      <c r="B7" s="162"/>
      <c r="C7" s="162"/>
      <c r="D7" s="162"/>
      <c r="E7" s="162"/>
    </row>
    <row r="8" ht="17.25" thickBot="1">
      <c r="C8" s="63"/>
    </row>
    <row r="9" spans="1:5" ht="17.25" thickTop="1">
      <c r="A9" s="64" t="s">
        <v>5</v>
      </c>
      <c r="B9" s="65" t="s">
        <v>6</v>
      </c>
      <c r="C9" s="65" t="s">
        <v>7</v>
      </c>
      <c r="D9" s="65" t="s">
        <v>132</v>
      </c>
      <c r="E9" s="66" t="s">
        <v>8</v>
      </c>
    </row>
    <row r="10" spans="1:5" ht="16.5">
      <c r="A10" s="67">
        <v>1</v>
      </c>
      <c r="B10" s="68">
        <v>2</v>
      </c>
      <c r="C10" s="68">
        <v>3</v>
      </c>
      <c r="D10" s="68">
        <v>4</v>
      </c>
      <c r="E10" s="69">
        <v>5</v>
      </c>
    </row>
    <row r="11" spans="1:5" s="73" customFormat="1" ht="16.5">
      <c r="A11" s="70" t="s">
        <v>29</v>
      </c>
      <c r="B11" s="71">
        <v>100</v>
      </c>
      <c r="C11" s="71"/>
      <c r="D11" s="72">
        <f>D12+D15+D18+D25+D28</f>
        <v>89065972058</v>
      </c>
      <c r="E11" s="72">
        <f>E12+E15+E18+E25+E28</f>
        <v>81020582545</v>
      </c>
    </row>
    <row r="12" spans="1:5" s="73" customFormat="1" ht="16.5">
      <c r="A12" s="74" t="s">
        <v>9</v>
      </c>
      <c r="B12" s="75">
        <v>110</v>
      </c>
      <c r="C12" s="75"/>
      <c r="D12" s="76">
        <f>D13+D14</f>
        <v>8020883742</v>
      </c>
      <c r="E12" s="76">
        <f>E13+E14</f>
        <v>10136086623</v>
      </c>
    </row>
    <row r="13" spans="1:5" ht="16.5">
      <c r="A13" s="77" t="s">
        <v>10</v>
      </c>
      <c r="B13" s="78">
        <v>111</v>
      </c>
      <c r="C13" s="78">
        <v>1</v>
      </c>
      <c r="D13" s="79">
        <v>8020883742</v>
      </c>
      <c r="E13" s="79">
        <f>6734629419+3401457204</f>
        <v>10136086623</v>
      </c>
    </row>
    <row r="14" spans="1:5" ht="16.5">
      <c r="A14" s="77" t="s">
        <v>11</v>
      </c>
      <c r="B14" s="78">
        <v>112</v>
      </c>
      <c r="C14" s="78">
        <v>1</v>
      </c>
      <c r="D14" s="79">
        <v>0</v>
      </c>
      <c r="E14" s="79">
        <v>0</v>
      </c>
    </row>
    <row r="15" spans="1:5" s="73" customFormat="1" ht="16.5">
      <c r="A15" s="74" t="s">
        <v>12</v>
      </c>
      <c r="B15" s="75">
        <v>120</v>
      </c>
      <c r="C15" s="75"/>
      <c r="D15" s="76">
        <f>SUM(D16:D17)</f>
        <v>0</v>
      </c>
      <c r="E15" s="76">
        <f>SUM(E16:E17)</f>
        <v>0</v>
      </c>
    </row>
    <row r="16" spans="1:5" ht="16.5">
      <c r="A16" s="77" t="s">
        <v>13</v>
      </c>
      <c r="B16" s="78">
        <v>121</v>
      </c>
      <c r="C16" s="78">
        <v>11</v>
      </c>
      <c r="D16" s="79">
        <v>0</v>
      </c>
      <c r="E16" s="79">
        <v>0</v>
      </c>
    </row>
    <row r="17" spans="1:5" ht="16.5">
      <c r="A17" s="77" t="s">
        <v>14</v>
      </c>
      <c r="B17" s="78">
        <v>129</v>
      </c>
      <c r="C17" s="78"/>
      <c r="D17" s="79">
        <v>0</v>
      </c>
      <c r="E17" s="79">
        <v>0</v>
      </c>
    </row>
    <row r="18" spans="1:5" s="73" customFormat="1" ht="16.5">
      <c r="A18" s="74" t="s">
        <v>15</v>
      </c>
      <c r="B18" s="75">
        <v>130</v>
      </c>
      <c r="C18" s="75"/>
      <c r="D18" s="76">
        <f>SUM(D19:D24)</f>
        <v>66455354557</v>
      </c>
      <c r="E18" s="76">
        <f>SUM(E19:E24)</f>
        <v>50432690659</v>
      </c>
    </row>
    <row r="19" spans="1:5" ht="16.5">
      <c r="A19" s="77" t="s">
        <v>16</v>
      </c>
      <c r="B19" s="78">
        <v>131</v>
      </c>
      <c r="C19" s="78">
        <v>2</v>
      </c>
      <c r="D19" s="79"/>
      <c r="E19" s="79"/>
    </row>
    <row r="20" spans="1:9" ht="16.5">
      <c r="A20" s="77" t="s">
        <v>17</v>
      </c>
      <c r="B20" s="78">
        <v>132</v>
      </c>
      <c r="C20" s="78"/>
      <c r="D20" s="79">
        <v>20130812565</v>
      </c>
      <c r="E20" s="79">
        <f>11297627307-8619720</f>
        <v>11289007587</v>
      </c>
      <c r="H20" s="80">
        <f>+D20-11289007587</f>
        <v>8841804978</v>
      </c>
      <c r="I20" s="62" t="s">
        <v>129</v>
      </c>
    </row>
    <row r="21" spans="1:9" ht="16.5">
      <c r="A21" s="77" t="s">
        <v>18</v>
      </c>
      <c r="B21" s="78">
        <v>133</v>
      </c>
      <c r="C21" s="78">
        <v>2</v>
      </c>
      <c r="D21" s="79">
        <v>44559644028</v>
      </c>
      <c r="E21" s="79">
        <v>37159371937</v>
      </c>
      <c r="H21" s="80">
        <f>9993820-H20</f>
        <v>-8831811158</v>
      </c>
      <c r="I21" s="62" t="s">
        <v>130</v>
      </c>
    </row>
    <row r="22" spans="1:5" ht="16.5">
      <c r="A22" s="77" t="s">
        <v>19</v>
      </c>
      <c r="B22" s="78">
        <v>134</v>
      </c>
      <c r="C22" s="78"/>
      <c r="D22" s="79"/>
      <c r="E22" s="79"/>
    </row>
    <row r="23" spans="1:7" ht="16.5">
      <c r="A23" s="77" t="s">
        <v>20</v>
      </c>
      <c r="B23" s="78">
        <v>138</v>
      </c>
      <c r="C23" s="78">
        <v>2</v>
      </c>
      <c r="D23" s="79">
        <f>1581946120+182951844</f>
        <v>1764897964</v>
      </c>
      <c r="E23" s="79">
        <f>5203149413+182618926-3401457204</f>
        <v>1984311135</v>
      </c>
      <c r="F23" s="81"/>
      <c r="G23" s="81"/>
    </row>
    <row r="24" spans="1:5" ht="16.5">
      <c r="A24" s="77" t="s">
        <v>21</v>
      </c>
      <c r="B24" s="78">
        <v>139</v>
      </c>
      <c r="C24" s="78">
        <v>2</v>
      </c>
      <c r="D24" s="79"/>
      <c r="E24" s="79"/>
    </row>
    <row r="25" spans="1:5" s="73" customFormat="1" ht="16.5">
      <c r="A25" s="74" t="s">
        <v>22</v>
      </c>
      <c r="B25" s="75">
        <v>140</v>
      </c>
      <c r="C25" s="75"/>
      <c r="D25" s="76">
        <f>D26+D27</f>
        <v>12754796490</v>
      </c>
      <c r="E25" s="76">
        <f>E26+E27</f>
        <v>17876880490</v>
      </c>
    </row>
    <row r="26" spans="1:5" ht="16.5">
      <c r="A26" s="77" t="s">
        <v>23</v>
      </c>
      <c r="B26" s="78">
        <v>141</v>
      </c>
      <c r="C26" s="78">
        <v>3</v>
      </c>
      <c r="D26" s="79">
        <v>12754796490</v>
      </c>
      <c r="E26" s="79">
        <v>17876880490</v>
      </c>
    </row>
    <row r="27" spans="1:5" ht="16.5">
      <c r="A27" s="77" t="s">
        <v>24</v>
      </c>
      <c r="B27" s="78">
        <v>149</v>
      </c>
      <c r="C27" s="78"/>
      <c r="D27" s="79">
        <v>0</v>
      </c>
      <c r="E27" s="79">
        <v>0</v>
      </c>
    </row>
    <row r="28" spans="1:5" s="73" customFormat="1" ht="16.5">
      <c r="A28" s="74" t="s">
        <v>25</v>
      </c>
      <c r="B28" s="75">
        <v>150</v>
      </c>
      <c r="C28" s="75"/>
      <c r="D28" s="76">
        <f>SUM(D29:D31)</f>
        <v>1834937269</v>
      </c>
      <c r="E28" s="76">
        <f>SUM(E29:E31)</f>
        <v>2574924773</v>
      </c>
    </row>
    <row r="29" spans="1:7" ht="16.5">
      <c r="A29" s="77" t="s">
        <v>26</v>
      </c>
      <c r="B29" s="78">
        <v>151</v>
      </c>
      <c r="C29" s="78"/>
      <c r="D29" s="79">
        <v>0</v>
      </c>
      <c r="E29" s="79">
        <v>0</v>
      </c>
      <c r="F29" s="80"/>
      <c r="G29" s="80"/>
    </row>
    <row r="30" spans="1:9" ht="16.5">
      <c r="A30" s="77" t="s">
        <v>27</v>
      </c>
      <c r="B30" s="78">
        <v>152</v>
      </c>
      <c r="C30" s="78">
        <v>4</v>
      </c>
      <c r="D30" s="79">
        <f>1793906903+34837002</f>
        <v>1828743905</v>
      </c>
      <c r="E30" s="79">
        <f>1799805507+769679916</f>
        <v>2569485423</v>
      </c>
      <c r="F30" s="82" t="s">
        <v>135</v>
      </c>
      <c r="G30" s="80"/>
      <c r="I30" s="83">
        <v>-1771086613</v>
      </c>
    </row>
    <row r="31" spans="1:5" ht="16.5">
      <c r="A31" s="77" t="s">
        <v>28</v>
      </c>
      <c r="B31" s="78">
        <v>158</v>
      </c>
      <c r="C31" s="78"/>
      <c r="D31" s="79">
        <v>6193364</v>
      </c>
      <c r="E31" s="79">
        <v>5439350</v>
      </c>
    </row>
    <row r="32" spans="1:7" ht="16.5">
      <c r="A32" s="77"/>
      <c r="B32" s="78"/>
      <c r="C32" s="78"/>
      <c r="D32" s="79"/>
      <c r="E32" s="79"/>
      <c r="F32" s="80"/>
      <c r="G32" s="80"/>
    </row>
    <row r="33" spans="1:7" s="73" customFormat="1" ht="16.5">
      <c r="A33" s="74" t="s">
        <v>30</v>
      </c>
      <c r="B33" s="75">
        <v>200</v>
      </c>
      <c r="C33" s="75"/>
      <c r="D33" s="76">
        <f>D35+D40+D51+D54+D59</f>
        <v>605169655342</v>
      </c>
      <c r="E33" s="76">
        <f>E35+E40+E51+E54+E59</f>
        <v>609512115450</v>
      </c>
      <c r="F33" s="84"/>
      <c r="G33" s="84"/>
    </row>
    <row r="34" spans="1:5" ht="16.5">
      <c r="A34" s="77" t="s">
        <v>31</v>
      </c>
      <c r="B34" s="78"/>
      <c r="C34" s="78"/>
      <c r="D34" s="79"/>
      <c r="E34" s="79"/>
    </row>
    <row r="35" spans="1:5" s="73" customFormat="1" ht="16.5">
      <c r="A35" s="74" t="s">
        <v>32</v>
      </c>
      <c r="B35" s="75">
        <v>210</v>
      </c>
      <c r="C35" s="75"/>
      <c r="D35" s="76">
        <f>SUM(D36:D39)</f>
        <v>0</v>
      </c>
      <c r="E35" s="76">
        <f>SUM(E36:E39)</f>
        <v>0</v>
      </c>
    </row>
    <row r="36" spans="1:5" ht="16.5">
      <c r="A36" s="77" t="s">
        <v>33</v>
      </c>
      <c r="B36" s="78">
        <v>211</v>
      </c>
      <c r="C36" s="78">
        <v>5</v>
      </c>
      <c r="D36" s="79"/>
      <c r="E36" s="79"/>
    </row>
    <row r="37" spans="1:5" ht="16.5">
      <c r="A37" s="77" t="s">
        <v>34</v>
      </c>
      <c r="B37" s="78">
        <v>212</v>
      </c>
      <c r="C37" s="78"/>
      <c r="D37" s="79"/>
      <c r="E37" s="79"/>
    </row>
    <row r="38" spans="1:5" ht="16.5">
      <c r="A38" s="77" t="s">
        <v>35</v>
      </c>
      <c r="B38" s="78">
        <v>213</v>
      </c>
      <c r="C38" s="78"/>
      <c r="D38" s="79"/>
      <c r="E38" s="79"/>
    </row>
    <row r="39" spans="1:5" ht="16.5">
      <c r="A39" s="77" t="s">
        <v>36</v>
      </c>
      <c r="B39" s="78">
        <v>219</v>
      </c>
      <c r="C39" s="78"/>
      <c r="D39" s="79"/>
      <c r="E39" s="79"/>
    </row>
    <row r="40" spans="1:5" s="73" customFormat="1" ht="16.5">
      <c r="A40" s="74" t="s">
        <v>37</v>
      </c>
      <c r="B40" s="75">
        <v>220</v>
      </c>
      <c r="C40" s="75"/>
      <c r="D40" s="76">
        <f>D41+D44+D47+D50</f>
        <v>604476224247</v>
      </c>
      <c r="E40" s="76">
        <f>E41+E44+E47+E50</f>
        <v>608685046670</v>
      </c>
    </row>
    <row r="41" spans="1:5" ht="16.5">
      <c r="A41" s="77" t="s">
        <v>38</v>
      </c>
      <c r="B41" s="78">
        <v>221</v>
      </c>
      <c r="C41" s="78">
        <v>6</v>
      </c>
      <c r="D41" s="79">
        <f>D42+D43</f>
        <v>567169750708</v>
      </c>
      <c r="E41" s="79">
        <f>E42+E43</f>
        <v>583765491545</v>
      </c>
    </row>
    <row r="42" spans="1:5" ht="16.5">
      <c r="A42" s="77" t="s">
        <v>39</v>
      </c>
      <c r="B42" s="78">
        <v>222</v>
      </c>
      <c r="C42" s="78"/>
      <c r="D42" s="79">
        <v>1093521043436</v>
      </c>
      <c r="E42" s="79">
        <v>1093466533220</v>
      </c>
    </row>
    <row r="43" spans="1:5" ht="16.5">
      <c r="A43" s="77" t="s">
        <v>40</v>
      </c>
      <c r="B43" s="78">
        <v>223</v>
      </c>
      <c r="C43" s="78"/>
      <c r="D43" s="79">
        <v>-526351292728</v>
      </c>
      <c r="E43" s="79">
        <v>-509701041675</v>
      </c>
    </row>
    <row r="44" spans="1:5" ht="16.5">
      <c r="A44" s="77" t="s">
        <v>41</v>
      </c>
      <c r="B44" s="78">
        <v>224</v>
      </c>
      <c r="C44" s="78">
        <v>7</v>
      </c>
      <c r="D44" s="79"/>
      <c r="E44" s="79"/>
    </row>
    <row r="45" spans="1:5" ht="16.5">
      <c r="A45" s="77" t="s">
        <v>39</v>
      </c>
      <c r="B45" s="78">
        <v>225</v>
      </c>
      <c r="C45" s="78"/>
      <c r="D45" s="79"/>
      <c r="E45" s="79"/>
    </row>
    <row r="46" spans="1:5" ht="16.5">
      <c r="A46" s="77" t="s">
        <v>40</v>
      </c>
      <c r="B46" s="78">
        <v>226</v>
      </c>
      <c r="C46" s="78"/>
      <c r="D46" s="79"/>
      <c r="E46" s="79"/>
    </row>
    <row r="47" spans="1:5" ht="16.5">
      <c r="A47" s="77" t="s">
        <v>42</v>
      </c>
      <c r="B47" s="78">
        <v>227</v>
      </c>
      <c r="C47" s="78">
        <v>8</v>
      </c>
      <c r="D47" s="79">
        <f>D48+D49</f>
        <v>19993316400</v>
      </c>
      <c r="E47" s="79">
        <f>E48+E49</f>
        <v>19804711778</v>
      </c>
    </row>
    <row r="48" spans="1:5" ht="16.5">
      <c r="A48" s="77" t="s">
        <v>39</v>
      </c>
      <c r="B48" s="78">
        <v>228</v>
      </c>
      <c r="C48" s="78"/>
      <c r="D48" s="79">
        <v>19993316400</v>
      </c>
      <c r="E48" s="79">
        <v>19993316400</v>
      </c>
    </row>
    <row r="49" spans="1:5" ht="16.5">
      <c r="A49" s="77" t="s">
        <v>40</v>
      </c>
      <c r="B49" s="78">
        <v>229</v>
      </c>
      <c r="C49" s="78"/>
      <c r="D49" s="79">
        <v>0</v>
      </c>
      <c r="E49" s="79">
        <v>-188604622</v>
      </c>
    </row>
    <row r="50" spans="1:5" ht="16.5">
      <c r="A50" s="77" t="s">
        <v>43</v>
      </c>
      <c r="B50" s="78">
        <v>230</v>
      </c>
      <c r="C50" s="78">
        <v>9</v>
      </c>
      <c r="D50" s="79">
        <v>17313157139</v>
      </c>
      <c r="E50" s="79">
        <v>5114843347</v>
      </c>
    </row>
    <row r="51" spans="1:5" s="73" customFormat="1" ht="16.5">
      <c r="A51" s="74" t="s">
        <v>44</v>
      </c>
      <c r="B51" s="75">
        <v>240</v>
      </c>
      <c r="C51" s="75">
        <v>10</v>
      </c>
      <c r="D51" s="76">
        <f>D52+D53</f>
        <v>0</v>
      </c>
      <c r="E51" s="76">
        <f>E52+E53</f>
        <v>0</v>
      </c>
    </row>
    <row r="52" spans="1:5" ht="16.5">
      <c r="A52" s="77" t="s">
        <v>39</v>
      </c>
      <c r="B52" s="78">
        <v>241</v>
      </c>
      <c r="C52" s="78"/>
      <c r="D52" s="79">
        <v>0</v>
      </c>
      <c r="E52" s="79">
        <v>0</v>
      </c>
    </row>
    <row r="53" spans="1:5" ht="16.5">
      <c r="A53" s="77" t="s">
        <v>40</v>
      </c>
      <c r="B53" s="78">
        <v>242</v>
      </c>
      <c r="C53" s="78"/>
      <c r="D53" s="79">
        <v>0</v>
      </c>
      <c r="E53" s="79">
        <v>0</v>
      </c>
    </row>
    <row r="54" spans="1:5" s="73" customFormat="1" ht="16.5">
      <c r="A54" s="74" t="s">
        <v>45</v>
      </c>
      <c r="B54" s="75">
        <v>250</v>
      </c>
      <c r="C54" s="75">
        <v>11</v>
      </c>
      <c r="D54" s="76">
        <f>SUM(D55:D58)</f>
        <v>0</v>
      </c>
      <c r="E54" s="76">
        <f>SUM(E55:E58)</f>
        <v>0</v>
      </c>
    </row>
    <row r="55" spans="1:5" ht="16.5">
      <c r="A55" s="77" t="s">
        <v>46</v>
      </c>
      <c r="B55" s="78">
        <v>251</v>
      </c>
      <c r="C55" s="78"/>
      <c r="D55" s="79">
        <v>0</v>
      </c>
      <c r="E55" s="79">
        <v>0</v>
      </c>
    </row>
    <row r="56" spans="1:5" ht="16.5">
      <c r="A56" s="77" t="s">
        <v>47</v>
      </c>
      <c r="B56" s="78">
        <v>252</v>
      </c>
      <c r="C56" s="78"/>
      <c r="D56" s="79">
        <v>0</v>
      </c>
      <c r="E56" s="79">
        <v>0</v>
      </c>
    </row>
    <row r="57" spans="1:5" ht="16.5">
      <c r="A57" s="77" t="s">
        <v>48</v>
      </c>
      <c r="B57" s="78">
        <v>258</v>
      </c>
      <c r="C57" s="78"/>
      <c r="D57" s="79">
        <v>0</v>
      </c>
      <c r="E57" s="79">
        <v>0</v>
      </c>
    </row>
    <row r="58" spans="1:5" ht="16.5">
      <c r="A58" s="77" t="s">
        <v>49</v>
      </c>
      <c r="B58" s="78">
        <v>259</v>
      </c>
      <c r="C58" s="78"/>
      <c r="D58" s="79">
        <v>0</v>
      </c>
      <c r="E58" s="79">
        <v>0</v>
      </c>
    </row>
    <row r="59" spans="1:5" s="73" customFormat="1" ht="16.5">
      <c r="A59" s="74" t="s">
        <v>50</v>
      </c>
      <c r="B59" s="75">
        <v>260</v>
      </c>
      <c r="C59" s="75"/>
      <c r="D59" s="76">
        <f>SUM(D60:D62)</f>
        <v>693431095</v>
      </c>
      <c r="E59" s="76">
        <f>SUM(E60:E62)</f>
        <v>827068780</v>
      </c>
    </row>
    <row r="60" spans="1:5" ht="16.5">
      <c r="A60" s="77" t="s">
        <v>51</v>
      </c>
      <c r="B60" s="78">
        <v>261</v>
      </c>
      <c r="C60" s="78">
        <v>12</v>
      </c>
      <c r="D60" s="79">
        <v>693431095</v>
      </c>
      <c r="E60" s="79">
        <v>827068780</v>
      </c>
    </row>
    <row r="61" spans="1:5" ht="16.5">
      <c r="A61" s="77" t="s">
        <v>52</v>
      </c>
      <c r="B61" s="78">
        <v>262</v>
      </c>
      <c r="C61" s="78">
        <v>13</v>
      </c>
      <c r="D61" s="79"/>
      <c r="E61" s="79"/>
    </row>
    <row r="62" spans="1:8" ht="16.5">
      <c r="A62" s="77" t="s">
        <v>53</v>
      </c>
      <c r="B62" s="78">
        <v>268</v>
      </c>
      <c r="C62" s="78"/>
      <c r="D62" s="79"/>
      <c r="E62" s="79"/>
      <c r="H62" s="79">
        <f>687959215499-34836502</f>
        <v>687924378997</v>
      </c>
    </row>
    <row r="63" spans="1:5" s="73" customFormat="1" ht="17.25" thickBot="1">
      <c r="A63" s="85" t="s">
        <v>54</v>
      </c>
      <c r="B63" s="86">
        <v>270</v>
      </c>
      <c r="C63" s="86"/>
      <c r="D63" s="87">
        <f>D11+D33</f>
        <v>694235627400</v>
      </c>
      <c r="E63" s="87">
        <f>E11+E33</f>
        <v>690532697995</v>
      </c>
    </row>
    <row r="64" spans="1:5" ht="18" thickBot="1" thickTop="1">
      <c r="A64" s="88"/>
      <c r="B64" s="89"/>
      <c r="C64" s="90"/>
      <c r="D64" s="91"/>
      <c r="E64" s="91"/>
    </row>
    <row r="65" spans="1:5" ht="17.25" thickTop="1">
      <c r="A65" s="64">
        <v>1</v>
      </c>
      <c r="B65" s="65">
        <v>2</v>
      </c>
      <c r="C65" s="92">
        <v>3</v>
      </c>
      <c r="D65" s="92">
        <v>4</v>
      </c>
      <c r="E65" s="92">
        <v>5</v>
      </c>
    </row>
    <row r="66" spans="1:5" ht="16.5">
      <c r="A66" s="67" t="s">
        <v>55</v>
      </c>
      <c r="B66" s="68"/>
      <c r="C66" s="93"/>
      <c r="D66" s="94"/>
      <c r="E66" s="95"/>
    </row>
    <row r="67" spans="1:5" s="73" customFormat="1" ht="16.5">
      <c r="A67" s="70" t="s">
        <v>89</v>
      </c>
      <c r="B67" s="71">
        <v>300</v>
      </c>
      <c r="C67" s="71"/>
      <c r="D67" s="72">
        <f>D68+D78</f>
        <v>55327237776</v>
      </c>
      <c r="E67" s="72">
        <f>E68+E78</f>
        <v>45152557475</v>
      </c>
    </row>
    <row r="68" spans="1:5" s="73" customFormat="1" ht="16.5">
      <c r="A68" s="74" t="s">
        <v>56</v>
      </c>
      <c r="B68" s="75">
        <v>310</v>
      </c>
      <c r="C68" s="75"/>
      <c r="D68" s="76">
        <f>SUM(D69:D77)</f>
        <v>48350695506</v>
      </c>
      <c r="E68" s="76">
        <f>SUM(E69:E77)</f>
        <v>45152557475</v>
      </c>
    </row>
    <row r="69" spans="1:5" ht="16.5">
      <c r="A69" s="77" t="s">
        <v>57</v>
      </c>
      <c r="B69" s="78">
        <v>311</v>
      </c>
      <c r="C69" s="78">
        <v>14</v>
      </c>
      <c r="D69" s="79">
        <v>5500000000</v>
      </c>
      <c r="E69" s="79"/>
    </row>
    <row r="70" spans="1:8" ht="16.5">
      <c r="A70" s="77" t="s">
        <v>58</v>
      </c>
      <c r="B70" s="78">
        <v>312</v>
      </c>
      <c r="C70" s="78">
        <v>15</v>
      </c>
      <c r="D70" s="79">
        <v>2685824772</v>
      </c>
      <c r="E70" s="79">
        <f>6361723312-8619720</f>
        <v>6353103592</v>
      </c>
      <c r="H70" s="80">
        <f>+D70-6353103592</f>
        <v>-3667278820</v>
      </c>
    </row>
    <row r="71" spans="1:5" ht="16.5">
      <c r="A71" s="77" t="s">
        <v>59</v>
      </c>
      <c r="B71" s="78">
        <v>313</v>
      </c>
      <c r="C71" s="78">
        <v>15</v>
      </c>
      <c r="D71" s="79"/>
      <c r="E71" s="79"/>
    </row>
    <row r="72" spans="1:6" ht="16.5">
      <c r="A72" s="77" t="s">
        <v>60</v>
      </c>
      <c r="B72" s="78">
        <v>314</v>
      </c>
      <c r="C72" s="78">
        <v>16</v>
      </c>
      <c r="D72" s="79">
        <f>-1082402943+1793906903</f>
        <v>711503960</v>
      </c>
      <c r="E72" s="79">
        <f>3094094768+1799805507+769679916</f>
        <v>5663580191</v>
      </c>
      <c r="F72" s="81" t="s">
        <v>136</v>
      </c>
    </row>
    <row r="73" spans="1:5" ht="16.5">
      <c r="A73" s="77" t="s">
        <v>61</v>
      </c>
      <c r="B73" s="78">
        <v>315</v>
      </c>
      <c r="C73" s="78"/>
      <c r="D73" s="79">
        <v>2159895101</v>
      </c>
      <c r="E73" s="79">
        <v>2892856816</v>
      </c>
    </row>
    <row r="74" spans="1:5" ht="16.5">
      <c r="A74" s="77" t="s">
        <v>62</v>
      </c>
      <c r="B74" s="78">
        <v>316</v>
      </c>
      <c r="C74" s="78">
        <v>17</v>
      </c>
      <c r="D74" s="79">
        <v>5715476973</v>
      </c>
      <c r="E74" s="79">
        <v>4998787796</v>
      </c>
    </row>
    <row r="75" spans="1:5" ht="16.5">
      <c r="A75" s="77" t="s">
        <v>63</v>
      </c>
      <c r="B75" s="78">
        <v>317</v>
      </c>
      <c r="C75" s="78"/>
      <c r="D75" s="79">
        <v>29949233650</v>
      </c>
      <c r="E75" s="79">
        <f>18369434471+12470400</f>
        <v>18381904871</v>
      </c>
    </row>
    <row r="76" spans="1:5" ht="16.5">
      <c r="A76" s="77" t="s">
        <v>64</v>
      </c>
      <c r="B76" s="78">
        <v>318</v>
      </c>
      <c r="C76" s="78"/>
      <c r="D76" s="79">
        <v>0</v>
      </c>
      <c r="E76" s="79">
        <v>0</v>
      </c>
    </row>
    <row r="77" spans="1:6" ht="16.5">
      <c r="A77" s="77" t="s">
        <v>65</v>
      </c>
      <c r="B77" s="78">
        <v>319</v>
      </c>
      <c r="C77" s="78">
        <v>18</v>
      </c>
      <c r="D77" s="79">
        <f>1596166659+32594391</f>
        <v>1628761050</v>
      </c>
      <c r="E77" s="79">
        <f>6830629065+31695144</f>
        <v>6862324209</v>
      </c>
      <c r="F77" s="82" t="s">
        <v>137</v>
      </c>
    </row>
    <row r="78" spans="1:5" s="73" customFormat="1" ht="16.5">
      <c r="A78" s="74" t="s">
        <v>66</v>
      </c>
      <c r="B78" s="75">
        <v>320</v>
      </c>
      <c r="C78" s="75"/>
      <c r="D78" s="96">
        <f>SUM(D79:D83)</f>
        <v>6976542270</v>
      </c>
      <c r="E78" s="96">
        <f>SUM(E79:E83)</f>
        <v>0</v>
      </c>
    </row>
    <row r="79" spans="1:5" ht="16.5">
      <c r="A79" s="77" t="s">
        <v>67</v>
      </c>
      <c r="B79" s="78">
        <v>321</v>
      </c>
      <c r="C79" s="78"/>
      <c r="D79" s="79">
        <v>0</v>
      </c>
      <c r="E79" s="79">
        <v>0</v>
      </c>
    </row>
    <row r="80" spans="1:5" ht="16.5">
      <c r="A80" s="77" t="s">
        <v>68</v>
      </c>
      <c r="B80" s="78">
        <v>322</v>
      </c>
      <c r="C80" s="78">
        <v>19</v>
      </c>
      <c r="D80" s="79">
        <v>0</v>
      </c>
      <c r="E80" s="79">
        <v>0</v>
      </c>
    </row>
    <row r="81" spans="1:5" ht="16.5">
      <c r="A81" s="77" t="s">
        <v>69</v>
      </c>
      <c r="B81" s="78">
        <v>323</v>
      </c>
      <c r="C81" s="78"/>
      <c r="D81" s="79">
        <v>0</v>
      </c>
      <c r="E81" s="79">
        <v>0</v>
      </c>
    </row>
    <row r="82" spans="1:5" ht="16.5">
      <c r="A82" s="77" t="s">
        <v>70</v>
      </c>
      <c r="B82" s="78">
        <v>324</v>
      </c>
      <c r="C82" s="78">
        <v>20</v>
      </c>
      <c r="D82" s="79">
        <v>6976542270</v>
      </c>
      <c r="E82" s="79">
        <v>0</v>
      </c>
    </row>
    <row r="83" spans="1:5" ht="16.5">
      <c r="A83" s="77" t="s">
        <v>71</v>
      </c>
      <c r="B83" s="78">
        <v>325</v>
      </c>
      <c r="C83" s="78">
        <v>13</v>
      </c>
      <c r="D83" s="79">
        <v>0</v>
      </c>
      <c r="E83" s="79">
        <v>0</v>
      </c>
    </row>
    <row r="84" spans="1:5" ht="16.5">
      <c r="A84" s="77"/>
      <c r="B84" s="78"/>
      <c r="C84" s="78"/>
      <c r="D84" s="79">
        <v>0</v>
      </c>
      <c r="E84" s="79">
        <v>0</v>
      </c>
    </row>
    <row r="85" spans="1:5" s="73" customFormat="1" ht="16.5">
      <c r="A85" s="74" t="s">
        <v>72</v>
      </c>
      <c r="B85" s="75">
        <v>400</v>
      </c>
      <c r="C85" s="75"/>
      <c r="D85" s="76">
        <f>D86+D96</f>
        <v>638908389624</v>
      </c>
      <c r="E85" s="76">
        <f>E86+E96</f>
        <v>645380140520</v>
      </c>
    </row>
    <row r="86" spans="1:5" s="73" customFormat="1" ht="16.5">
      <c r="A86" s="74" t="s">
        <v>73</v>
      </c>
      <c r="B86" s="75">
        <v>410</v>
      </c>
      <c r="C86" s="75"/>
      <c r="D86" s="76">
        <f>SUM(D87:D95)</f>
        <v>638923066174</v>
      </c>
      <c r="E86" s="76">
        <f>SUM(E87:E95)</f>
        <v>643424438720</v>
      </c>
    </row>
    <row r="87" spans="1:5" ht="16.5">
      <c r="A87" s="77" t="s">
        <v>74</v>
      </c>
      <c r="B87" s="78">
        <v>411</v>
      </c>
      <c r="C87" s="78">
        <v>21</v>
      </c>
      <c r="D87" s="79">
        <v>642884944658</v>
      </c>
      <c r="E87" s="79">
        <f>642935430536-12470400</f>
        <v>642922960136</v>
      </c>
    </row>
    <row r="88" spans="1:5" ht="16.5">
      <c r="A88" s="77" t="s">
        <v>75</v>
      </c>
      <c r="B88" s="78">
        <v>412</v>
      </c>
      <c r="C88" s="78"/>
      <c r="D88" s="79">
        <v>0</v>
      </c>
      <c r="E88" s="79">
        <v>0</v>
      </c>
    </row>
    <row r="89" spans="1:5" ht="16.5">
      <c r="A89" s="77" t="s">
        <v>76</v>
      </c>
      <c r="B89" s="78">
        <v>413</v>
      </c>
      <c r="C89" s="78"/>
      <c r="D89" s="79">
        <v>0</v>
      </c>
      <c r="E89" s="79">
        <v>0</v>
      </c>
    </row>
    <row r="90" spans="1:5" ht="16.5">
      <c r="A90" s="77" t="s">
        <v>77</v>
      </c>
      <c r="B90" s="78">
        <v>414</v>
      </c>
      <c r="C90" s="78"/>
      <c r="D90" s="79">
        <v>0</v>
      </c>
      <c r="E90" s="79">
        <v>0</v>
      </c>
    </row>
    <row r="91" spans="1:5" ht="16.5">
      <c r="A91" s="77" t="s">
        <v>78</v>
      </c>
      <c r="B91" s="78">
        <v>415</v>
      </c>
      <c r="C91" s="78"/>
      <c r="D91" s="79">
        <v>0</v>
      </c>
      <c r="E91" s="79">
        <v>0</v>
      </c>
    </row>
    <row r="92" spans="1:5" ht="16.5">
      <c r="A92" s="77" t="s">
        <v>79</v>
      </c>
      <c r="B92" s="78">
        <v>416</v>
      </c>
      <c r="C92" s="78">
        <v>21</v>
      </c>
      <c r="D92" s="79">
        <v>0</v>
      </c>
      <c r="E92" s="79">
        <v>0</v>
      </c>
    </row>
    <row r="93" spans="1:5" ht="16.5">
      <c r="A93" s="77" t="s">
        <v>80</v>
      </c>
      <c r="B93" s="78">
        <v>417</v>
      </c>
      <c r="C93" s="78">
        <v>21</v>
      </c>
      <c r="D93" s="79">
        <v>501478584</v>
      </c>
      <c r="E93" s="79">
        <v>501478584</v>
      </c>
    </row>
    <row r="94" spans="1:5" ht="16.5">
      <c r="A94" s="77" t="s">
        <v>81</v>
      </c>
      <c r="B94" s="78">
        <v>418</v>
      </c>
      <c r="C94" s="78">
        <v>21</v>
      </c>
      <c r="D94" s="79">
        <v>0</v>
      </c>
      <c r="E94" s="79">
        <v>0</v>
      </c>
    </row>
    <row r="95" spans="1:5" ht="16.5">
      <c r="A95" s="77" t="s">
        <v>82</v>
      </c>
      <c r="B95" s="78">
        <v>419</v>
      </c>
      <c r="C95" s="78"/>
      <c r="D95" s="79">
        <v>-4463357068</v>
      </c>
      <c r="E95" s="79">
        <v>0</v>
      </c>
    </row>
    <row r="96" spans="1:5" s="73" customFormat="1" ht="16.5">
      <c r="A96" s="74" t="s">
        <v>83</v>
      </c>
      <c r="B96" s="75">
        <v>420</v>
      </c>
      <c r="C96" s="75"/>
      <c r="D96" s="76">
        <f>SUM(D97:D99)</f>
        <v>-14676550</v>
      </c>
      <c r="E96" s="76">
        <f>SUM(E97:E99)</f>
        <v>1955701800</v>
      </c>
    </row>
    <row r="97" spans="1:5" ht="16.5">
      <c r="A97" s="77" t="s">
        <v>84</v>
      </c>
      <c r="B97" s="78">
        <v>421</v>
      </c>
      <c r="C97" s="78"/>
      <c r="D97" s="79">
        <v>-14676550</v>
      </c>
      <c r="E97" s="79">
        <v>1955701800</v>
      </c>
    </row>
    <row r="98" spans="1:5" ht="16.5">
      <c r="A98" s="77" t="s">
        <v>85</v>
      </c>
      <c r="B98" s="78">
        <v>422</v>
      </c>
      <c r="C98" s="78">
        <v>22</v>
      </c>
      <c r="D98" s="79">
        <v>0</v>
      </c>
      <c r="E98" s="79">
        <v>0</v>
      </c>
    </row>
    <row r="99" spans="1:5" ht="16.5">
      <c r="A99" s="77" t="s">
        <v>86</v>
      </c>
      <c r="B99" s="78">
        <v>423</v>
      </c>
      <c r="C99" s="78"/>
      <c r="D99" s="79"/>
      <c r="E99" s="79"/>
    </row>
    <row r="100" spans="1:5" s="73" customFormat="1" ht="17.25" thickBot="1">
      <c r="A100" s="85" t="s">
        <v>88</v>
      </c>
      <c r="B100" s="86">
        <v>430</v>
      </c>
      <c r="C100" s="86"/>
      <c r="D100" s="87">
        <f>D85+D67</f>
        <v>694235627400</v>
      </c>
      <c r="E100" s="87">
        <f>E85+E67</f>
        <v>690532697995</v>
      </c>
    </row>
    <row r="101" ht="17.25" thickTop="1"/>
    <row r="102" spans="4:5" ht="16.5">
      <c r="D102" s="160" t="s">
        <v>127</v>
      </c>
      <c r="E102" s="160"/>
    </row>
    <row r="103" spans="1:5" s="98" customFormat="1" ht="18.75">
      <c r="A103" s="98" t="s">
        <v>128</v>
      </c>
      <c r="B103" s="99"/>
      <c r="C103" s="99"/>
      <c r="D103" s="161" t="s">
        <v>126</v>
      </c>
      <c r="E103" s="161"/>
    </row>
    <row r="104" ht="16.5">
      <c r="D104" s="80"/>
    </row>
    <row r="105" ht="16.5">
      <c r="D105" s="80"/>
    </row>
    <row r="106" ht="16.5">
      <c r="D106" s="80"/>
    </row>
    <row r="107" ht="16.5">
      <c r="D107" s="80"/>
    </row>
    <row r="109" ht="18.75">
      <c r="A109" s="98"/>
    </row>
  </sheetData>
  <mergeCells count="8">
    <mergeCell ref="D102:E102"/>
    <mergeCell ref="D103:E103"/>
    <mergeCell ref="C1:E1"/>
    <mergeCell ref="A6:E6"/>
    <mergeCell ref="A7:E7"/>
    <mergeCell ref="C2:E2"/>
    <mergeCell ref="C3:E3"/>
    <mergeCell ref="C4:E4"/>
  </mergeCells>
  <printOptions/>
  <pageMargins left="0.92" right="0.1968503937007874" top="0.7" bottom="1.32" header="0.26" footer="0.3937007874015748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52">
      <selection activeCell="A108" sqref="A108"/>
    </sheetView>
  </sheetViews>
  <sheetFormatPr defaultColWidth="9.140625" defaultRowHeight="12.75"/>
  <cols>
    <col min="1" max="1" width="64.421875" style="62" customWidth="1"/>
    <col min="2" max="2" width="11.140625" style="63" customWidth="1"/>
    <col min="3" max="3" width="13.421875" style="97" bestFit="1" customWidth="1"/>
    <col min="4" max="6" width="24.57421875" style="62" customWidth="1"/>
    <col min="7" max="7" width="21.00390625" style="101" bestFit="1" customWidth="1"/>
    <col min="8" max="8" width="17.8515625" style="62" customWidth="1"/>
    <col min="9" max="9" width="20.421875" style="62" bestFit="1" customWidth="1"/>
    <col min="10" max="10" width="21.00390625" style="62" bestFit="1" customWidth="1"/>
    <col min="11" max="16384" width="9.140625" style="62" customWidth="1"/>
  </cols>
  <sheetData>
    <row r="1" spans="1:6" ht="16.5">
      <c r="A1" s="62" t="s">
        <v>142</v>
      </c>
      <c r="C1" s="162" t="s">
        <v>99</v>
      </c>
      <c r="D1" s="162"/>
      <c r="E1" s="162"/>
      <c r="F1" s="106"/>
    </row>
    <row r="2" spans="1:6" ht="16.5">
      <c r="A2" s="62" t="s">
        <v>138</v>
      </c>
      <c r="C2" s="164" t="s">
        <v>143</v>
      </c>
      <c r="D2" s="164"/>
      <c r="E2" s="164"/>
      <c r="F2" s="108"/>
    </row>
    <row r="3" spans="3:6" ht="16.5">
      <c r="C3" s="164" t="s">
        <v>144</v>
      </c>
      <c r="D3" s="164"/>
      <c r="E3" s="164"/>
      <c r="F3" s="108"/>
    </row>
    <row r="4" spans="3:6" ht="16.5">
      <c r="C4" s="164"/>
      <c r="D4" s="164"/>
      <c r="E4" s="164"/>
      <c r="F4" s="108"/>
    </row>
    <row r="5" spans="3:4" ht="16.5">
      <c r="C5" s="63"/>
      <c r="D5" s="80"/>
    </row>
    <row r="6" spans="1:6" ht="20.25">
      <c r="A6" s="163" t="s">
        <v>4</v>
      </c>
      <c r="B6" s="163"/>
      <c r="C6" s="163"/>
      <c r="D6" s="163"/>
      <c r="E6" s="163"/>
      <c r="F6" s="107"/>
    </row>
    <row r="7" spans="1:6" ht="16.5">
      <c r="A7" s="162" t="s">
        <v>198</v>
      </c>
      <c r="B7" s="162"/>
      <c r="C7" s="162"/>
      <c r="D7" s="162"/>
      <c r="E7" s="162"/>
      <c r="F7" s="106"/>
    </row>
    <row r="8" ht="17.25" thickBot="1">
      <c r="C8" s="63"/>
    </row>
    <row r="9" spans="1:6" ht="17.25" thickTop="1">
      <c r="A9" s="64" t="s">
        <v>5</v>
      </c>
      <c r="B9" s="65" t="s">
        <v>6</v>
      </c>
      <c r="C9" s="65" t="s">
        <v>7</v>
      </c>
      <c r="D9" s="65" t="s">
        <v>132</v>
      </c>
      <c r="E9" s="66" t="s">
        <v>8</v>
      </c>
      <c r="F9" s="110"/>
    </row>
    <row r="10" spans="1:6" ht="16.5">
      <c r="A10" s="67">
        <v>1</v>
      </c>
      <c r="B10" s="68">
        <v>2</v>
      </c>
      <c r="C10" s="68">
        <v>3</v>
      </c>
      <c r="D10" s="68">
        <v>4</v>
      </c>
      <c r="E10" s="69">
        <v>5</v>
      </c>
      <c r="F10" s="110"/>
    </row>
    <row r="11" spans="1:7" s="73" customFormat="1" ht="16.5">
      <c r="A11" s="70" t="s">
        <v>29</v>
      </c>
      <c r="B11" s="71">
        <v>100</v>
      </c>
      <c r="C11" s="71"/>
      <c r="D11" s="72">
        <f>D12+D15+D18+D25+D28</f>
        <v>100802485180</v>
      </c>
      <c r="E11" s="72">
        <f>E12+E15+E18+E25+E28</f>
        <v>114624530835</v>
      </c>
      <c r="F11" s="111">
        <v>38100000000</v>
      </c>
      <c r="G11" s="102"/>
    </row>
    <row r="12" spans="1:7" s="73" customFormat="1" ht="16.5">
      <c r="A12" s="74" t="s">
        <v>9</v>
      </c>
      <c r="B12" s="75">
        <v>110</v>
      </c>
      <c r="C12" s="75"/>
      <c r="D12" s="76">
        <f>D13+D14</f>
        <v>27049771808</v>
      </c>
      <c r="E12" s="76">
        <f>E13+E14</f>
        <v>8020883742</v>
      </c>
      <c r="F12" s="111">
        <f>+F11*25%</f>
        <v>9525000000</v>
      </c>
      <c r="G12" s="102"/>
    </row>
    <row r="13" spans="1:8" ht="16.5">
      <c r="A13" s="77" t="s">
        <v>10</v>
      </c>
      <c r="B13" s="78">
        <v>111</v>
      </c>
      <c r="C13" s="78" t="s">
        <v>166</v>
      </c>
      <c r="D13" s="79">
        <v>27049771808</v>
      </c>
      <c r="E13" s="79">
        <v>8020883742</v>
      </c>
      <c r="F13" s="91">
        <f>+D11-F11</f>
        <v>62702485180</v>
      </c>
      <c r="G13" s="101">
        <f>+E13-7131215176</f>
        <v>889668566</v>
      </c>
      <c r="H13" s="62" t="s">
        <v>139</v>
      </c>
    </row>
    <row r="14" spans="1:8" ht="16.5">
      <c r="A14" s="77" t="s">
        <v>11</v>
      </c>
      <c r="B14" s="78">
        <v>112</v>
      </c>
      <c r="C14" s="78"/>
      <c r="D14" s="79">
        <v>0</v>
      </c>
      <c r="E14" s="79">
        <v>0</v>
      </c>
      <c r="F14" s="91"/>
      <c r="G14" s="101">
        <v>3729757972</v>
      </c>
      <c r="H14" s="62" t="s">
        <v>140</v>
      </c>
    </row>
    <row r="15" spans="1:8" s="73" customFormat="1" ht="16.5">
      <c r="A15" s="74" t="s">
        <v>12</v>
      </c>
      <c r="B15" s="75">
        <v>120</v>
      </c>
      <c r="C15" s="75" t="s">
        <v>167</v>
      </c>
      <c r="D15" s="76">
        <f>SUM(D16:D17)</f>
        <v>0</v>
      </c>
      <c r="E15" s="76">
        <f>SUM(E16:E17)</f>
        <v>0</v>
      </c>
      <c r="F15" s="111"/>
      <c r="G15" s="101">
        <v>3401457204</v>
      </c>
      <c r="H15" s="73" t="s">
        <v>141</v>
      </c>
    </row>
    <row r="16" spans="1:6" ht="16.5">
      <c r="A16" s="77" t="s">
        <v>13</v>
      </c>
      <c r="B16" s="78">
        <v>121</v>
      </c>
      <c r="C16" s="78"/>
      <c r="D16" s="79">
        <v>0</v>
      </c>
      <c r="E16" s="79">
        <v>0</v>
      </c>
      <c r="F16" s="91"/>
    </row>
    <row r="17" spans="1:6" ht="16.5">
      <c r="A17" s="77" t="s">
        <v>14</v>
      </c>
      <c r="B17" s="78">
        <v>129</v>
      </c>
      <c r="C17" s="78"/>
      <c r="D17" s="79">
        <v>0</v>
      </c>
      <c r="E17" s="79">
        <v>0</v>
      </c>
      <c r="F17" s="91"/>
    </row>
    <row r="18" spans="1:7" s="73" customFormat="1" ht="16.5">
      <c r="A18" s="74" t="s">
        <v>15</v>
      </c>
      <c r="B18" s="75">
        <v>130</v>
      </c>
      <c r="C18" s="75"/>
      <c r="D18" s="76">
        <f>SUM(D19:D24)</f>
        <v>42284448350</v>
      </c>
      <c r="E18" s="76">
        <f>SUM(E19:E24)</f>
        <v>65420481626</v>
      </c>
      <c r="F18" s="91">
        <f>+D18-'[1]Bang CĐKT theo TT23'!$D$18</f>
        <v>-54111636895</v>
      </c>
      <c r="G18" s="102"/>
    </row>
    <row r="19" spans="1:6" ht="16.5">
      <c r="A19" s="77" t="s">
        <v>16</v>
      </c>
      <c r="B19" s="78">
        <v>131</v>
      </c>
      <c r="C19" s="78"/>
      <c r="D19" s="79"/>
      <c r="E19" s="79"/>
      <c r="F19" s="91"/>
    </row>
    <row r="20" spans="1:10" ht="16.5">
      <c r="A20" s="77" t="s">
        <v>17</v>
      </c>
      <c r="B20" s="78">
        <v>132</v>
      </c>
      <c r="C20" s="78"/>
      <c r="D20" s="79">
        <v>252855474</v>
      </c>
      <c r="E20" s="79">
        <v>18664819847</v>
      </c>
      <c r="F20" s="91"/>
      <c r="I20" s="80">
        <f>+D20-11289007587</f>
        <v>-11036152113</v>
      </c>
      <c r="J20" s="62" t="s">
        <v>129</v>
      </c>
    </row>
    <row r="21" spans="1:10" ht="16.5">
      <c r="A21" s="77" t="s">
        <v>145</v>
      </c>
      <c r="B21" s="78">
        <v>133</v>
      </c>
      <c r="C21" s="78"/>
      <c r="D21" s="79">
        <v>39844708852</v>
      </c>
      <c r="E21" s="79">
        <v>44559644028</v>
      </c>
      <c r="F21" s="91"/>
      <c r="I21" s="80">
        <f>9993820-I20</f>
        <v>11046145933</v>
      </c>
      <c r="J21" s="62" t="s">
        <v>130</v>
      </c>
    </row>
    <row r="22" spans="1:6" ht="16.5">
      <c r="A22" s="77" t="s">
        <v>19</v>
      </c>
      <c r="B22" s="78">
        <v>134</v>
      </c>
      <c r="C22" s="78"/>
      <c r="D22" s="79"/>
      <c r="E22" s="79"/>
      <c r="F22" s="91"/>
    </row>
    <row r="23" spans="1:8" ht="16.5">
      <c r="A23" s="77" t="s">
        <v>20</v>
      </c>
      <c r="B23" s="78">
        <v>135</v>
      </c>
      <c r="C23" s="78" t="s">
        <v>168</v>
      </c>
      <c r="D23" s="79">
        <v>2186884024</v>
      </c>
      <c r="E23" s="79">
        <v>2196017751</v>
      </c>
      <c r="F23" s="91"/>
      <c r="G23" s="103"/>
      <c r="H23" s="81"/>
    </row>
    <row r="24" spans="1:6" ht="16.5">
      <c r="A24" s="77" t="s">
        <v>146</v>
      </c>
      <c r="B24" s="78">
        <v>139</v>
      </c>
      <c r="C24" s="78"/>
      <c r="D24" s="79"/>
      <c r="E24" s="79"/>
      <c r="F24" s="91"/>
    </row>
    <row r="25" spans="1:7" s="73" customFormat="1" ht="16.5">
      <c r="A25" s="74" t="s">
        <v>22</v>
      </c>
      <c r="B25" s="75">
        <v>140</v>
      </c>
      <c r="C25" s="75"/>
      <c r="D25" s="76">
        <f>D26+D27</f>
        <v>27198129380</v>
      </c>
      <c r="E25" s="76">
        <f>E26+E27</f>
        <v>39113464186</v>
      </c>
      <c r="F25" s="91">
        <f>+D25-'[1]Bang CĐKT theo TT23'!$D$25</f>
        <v>-4320405293</v>
      </c>
      <c r="G25" s="102"/>
    </row>
    <row r="26" spans="1:6" ht="16.5">
      <c r="A26" s="77" t="s">
        <v>23</v>
      </c>
      <c r="B26" s="78">
        <v>141</v>
      </c>
      <c r="C26" s="78" t="s">
        <v>169</v>
      </c>
      <c r="D26" s="79">
        <v>27259102731</v>
      </c>
      <c r="E26" s="79">
        <v>39113464186</v>
      </c>
      <c r="F26" s="91"/>
    </row>
    <row r="27" spans="1:6" ht="16.5">
      <c r="A27" s="77" t="s">
        <v>24</v>
      </c>
      <c r="B27" s="78">
        <v>149</v>
      </c>
      <c r="C27" s="78"/>
      <c r="D27" s="79">
        <v>-60973351</v>
      </c>
      <c r="E27" s="79">
        <v>0</v>
      </c>
      <c r="F27" s="91"/>
    </row>
    <row r="28" spans="1:7" s="73" customFormat="1" ht="16.5">
      <c r="A28" s="74" t="s">
        <v>25</v>
      </c>
      <c r="B28" s="75">
        <v>150</v>
      </c>
      <c r="C28" s="75"/>
      <c r="D28" s="76">
        <f>SUM(D29:D32)</f>
        <v>4270135642</v>
      </c>
      <c r="E28" s="76">
        <f>SUM(E29:E32)</f>
        <v>2069701281</v>
      </c>
      <c r="F28" s="111"/>
      <c r="G28" s="102"/>
    </row>
    <row r="29" spans="1:8" ht="16.5">
      <c r="A29" s="77" t="s">
        <v>26</v>
      </c>
      <c r="B29" s="78">
        <v>151</v>
      </c>
      <c r="C29" s="78"/>
      <c r="D29" s="79">
        <v>0</v>
      </c>
      <c r="E29" s="79">
        <v>0</v>
      </c>
      <c r="F29" s="91"/>
      <c r="H29" s="80"/>
    </row>
    <row r="30" spans="1:8" ht="16.5">
      <c r="A30" s="77" t="s">
        <v>147</v>
      </c>
      <c r="B30" s="78">
        <v>152</v>
      </c>
      <c r="C30" s="78"/>
      <c r="D30" s="79"/>
      <c r="E30" s="79">
        <v>34837004</v>
      </c>
      <c r="F30" s="91"/>
      <c r="H30" s="80"/>
    </row>
    <row r="31" spans="1:10" ht="16.5">
      <c r="A31" s="77" t="s">
        <v>148</v>
      </c>
      <c r="B31" s="78">
        <v>154</v>
      </c>
      <c r="C31" s="78" t="s">
        <v>170</v>
      </c>
      <c r="D31" s="79">
        <v>4149260130</v>
      </c>
      <c r="E31" s="79">
        <v>1845719069</v>
      </c>
      <c r="F31" s="91"/>
      <c r="G31" s="103" t="s">
        <v>135</v>
      </c>
      <c r="H31" s="80"/>
      <c r="J31" s="83">
        <v>-1771086613</v>
      </c>
    </row>
    <row r="32" spans="1:6" ht="16.5">
      <c r="A32" s="77" t="s">
        <v>28</v>
      </c>
      <c r="B32" s="78">
        <v>158</v>
      </c>
      <c r="C32" s="78"/>
      <c r="D32" s="79">
        <v>120875512</v>
      </c>
      <c r="E32" s="79">
        <v>189145208</v>
      </c>
      <c r="F32" s="91"/>
    </row>
    <row r="33" spans="1:8" ht="16.5">
      <c r="A33" s="77"/>
      <c r="B33" s="78"/>
      <c r="C33" s="78"/>
      <c r="D33" s="79"/>
      <c r="E33" s="79"/>
      <c r="F33" s="91"/>
      <c r="H33" s="80"/>
    </row>
    <row r="34" spans="1:8" s="73" customFormat="1" ht="16.5">
      <c r="A34" s="74" t="s">
        <v>149</v>
      </c>
      <c r="B34" s="75">
        <v>200</v>
      </c>
      <c r="C34" s="75"/>
      <c r="D34" s="76">
        <f>D35+D41+D52+D55+D60</f>
        <v>610976200516</v>
      </c>
      <c r="E34" s="76">
        <f>E35+E41+E52+E55+E60</f>
        <v>605494260054</v>
      </c>
      <c r="F34" s="111"/>
      <c r="G34" s="102"/>
      <c r="H34" s="84"/>
    </row>
    <row r="35" spans="1:7" s="73" customFormat="1" ht="16.5">
      <c r="A35" s="74" t="s">
        <v>32</v>
      </c>
      <c r="B35" s="75">
        <v>210</v>
      </c>
      <c r="C35" s="75"/>
      <c r="D35" s="76">
        <f>SUM(D36:D40)</f>
        <v>0</v>
      </c>
      <c r="E35" s="76">
        <f>SUM(E36:E40)</f>
        <v>0</v>
      </c>
      <c r="F35" s="111"/>
      <c r="G35" s="102"/>
    </row>
    <row r="36" spans="1:6" ht="16.5">
      <c r="A36" s="77" t="s">
        <v>33</v>
      </c>
      <c r="B36" s="78">
        <v>211</v>
      </c>
      <c r="C36" s="78"/>
      <c r="D36" s="79"/>
      <c r="E36" s="79"/>
      <c r="F36" s="91"/>
    </row>
    <row r="37" spans="1:6" ht="16.5">
      <c r="A37" s="77" t="s">
        <v>150</v>
      </c>
      <c r="B37" s="78">
        <v>212</v>
      </c>
      <c r="C37" s="78"/>
      <c r="D37" s="79"/>
      <c r="E37" s="79"/>
      <c r="F37" s="91"/>
    </row>
    <row r="38" spans="1:6" ht="16.5">
      <c r="A38" s="77" t="s">
        <v>34</v>
      </c>
      <c r="B38" s="78">
        <v>213</v>
      </c>
      <c r="C38" s="78" t="s">
        <v>151</v>
      </c>
      <c r="D38" s="79"/>
      <c r="E38" s="79"/>
      <c r="F38" s="91"/>
    </row>
    <row r="39" spans="1:6" ht="16.5">
      <c r="A39" s="77" t="s">
        <v>35</v>
      </c>
      <c r="B39" s="78">
        <v>214</v>
      </c>
      <c r="C39" s="78" t="s">
        <v>171</v>
      </c>
      <c r="D39" s="79"/>
      <c r="E39" s="79"/>
      <c r="F39" s="91"/>
    </row>
    <row r="40" spans="1:6" ht="16.5">
      <c r="A40" s="77" t="s">
        <v>36</v>
      </c>
      <c r="B40" s="78">
        <v>219</v>
      </c>
      <c r="C40" s="78"/>
      <c r="D40" s="79"/>
      <c r="E40" s="79"/>
      <c r="F40" s="91"/>
    </row>
    <row r="41" spans="1:7" s="73" customFormat="1" ht="16.5">
      <c r="A41" s="74" t="s">
        <v>37</v>
      </c>
      <c r="B41" s="75">
        <v>220</v>
      </c>
      <c r="C41" s="75"/>
      <c r="D41" s="76">
        <f>D42+D45+D48+D51</f>
        <v>610683682476</v>
      </c>
      <c r="E41" s="76">
        <f>E42+E45+E48+E51</f>
        <v>604800828959</v>
      </c>
      <c r="F41" s="111"/>
      <c r="G41" s="102"/>
    </row>
    <row r="42" spans="1:6" ht="16.5">
      <c r="A42" s="77" t="s">
        <v>38</v>
      </c>
      <c r="B42" s="78">
        <v>221</v>
      </c>
      <c r="C42" s="78" t="s">
        <v>172</v>
      </c>
      <c r="D42" s="79">
        <f>D43+D44</f>
        <v>515324589895</v>
      </c>
      <c r="E42" s="79">
        <f>E43+E44</f>
        <v>564897517722</v>
      </c>
      <c r="F42" s="91"/>
    </row>
    <row r="43" spans="1:6" ht="16.5">
      <c r="A43" s="77" t="s">
        <v>39</v>
      </c>
      <c r="B43" s="78">
        <v>222</v>
      </c>
      <c r="C43" s="78"/>
      <c r="D43" s="79">
        <v>1091253384207</v>
      </c>
      <c r="E43" s="79">
        <v>1090924205738</v>
      </c>
      <c r="F43" s="91"/>
    </row>
    <row r="44" spans="1:6" ht="16.5">
      <c r="A44" s="77" t="s">
        <v>40</v>
      </c>
      <c r="B44" s="78">
        <v>223</v>
      </c>
      <c r="C44" s="78"/>
      <c r="D44" s="79">
        <v>-575928794312</v>
      </c>
      <c r="E44" s="79">
        <v>-526026688016</v>
      </c>
      <c r="F44" s="91"/>
    </row>
    <row r="45" spans="1:6" ht="16.5">
      <c r="A45" s="77" t="s">
        <v>41</v>
      </c>
      <c r="B45" s="78">
        <v>224</v>
      </c>
      <c r="C45" s="78" t="s">
        <v>173</v>
      </c>
      <c r="D45" s="79"/>
      <c r="E45" s="79"/>
      <c r="F45" s="91"/>
    </row>
    <row r="46" spans="1:6" ht="16.5">
      <c r="A46" s="77" t="s">
        <v>39</v>
      </c>
      <c r="B46" s="78">
        <v>225</v>
      </c>
      <c r="C46" s="78"/>
      <c r="D46" s="79"/>
      <c r="E46" s="79"/>
      <c r="F46" s="91"/>
    </row>
    <row r="47" spans="1:6" ht="16.5">
      <c r="A47" s="77" t="s">
        <v>40</v>
      </c>
      <c r="B47" s="78">
        <v>226</v>
      </c>
      <c r="C47" s="78"/>
      <c r="D47" s="79"/>
      <c r="E47" s="79"/>
      <c r="F47" s="91"/>
    </row>
    <row r="48" spans="1:6" ht="16.5">
      <c r="A48" s="77" t="s">
        <v>42</v>
      </c>
      <c r="B48" s="78">
        <v>227</v>
      </c>
      <c r="C48" s="78" t="s">
        <v>174</v>
      </c>
      <c r="D48" s="79">
        <f>D49+D50</f>
        <v>19993316400</v>
      </c>
      <c r="E48" s="79">
        <f>E49+E50</f>
        <v>19993316400</v>
      </c>
      <c r="F48" s="91"/>
    </row>
    <row r="49" spans="1:6" ht="16.5">
      <c r="A49" s="77" t="s">
        <v>39</v>
      </c>
      <c r="B49" s="78">
        <v>228</v>
      </c>
      <c r="C49" s="78"/>
      <c r="D49" s="79">
        <v>19993316400</v>
      </c>
      <c r="E49" s="79">
        <v>19993316400</v>
      </c>
      <c r="F49" s="91"/>
    </row>
    <row r="50" spans="1:6" ht="16.5">
      <c r="A50" s="77" t="s">
        <v>40</v>
      </c>
      <c r="B50" s="78">
        <v>229</v>
      </c>
      <c r="C50" s="78"/>
      <c r="D50" s="79"/>
      <c r="E50" s="79">
        <v>0</v>
      </c>
      <c r="F50" s="91"/>
    </row>
    <row r="51" spans="1:6" ht="16.5">
      <c r="A51" s="77" t="s">
        <v>43</v>
      </c>
      <c r="B51" s="78">
        <v>230</v>
      </c>
      <c r="C51" s="78" t="s">
        <v>175</v>
      </c>
      <c r="D51" s="79">
        <v>75365776181</v>
      </c>
      <c r="E51" s="79">
        <v>19909994837</v>
      </c>
      <c r="F51" s="91"/>
    </row>
    <row r="52" spans="1:7" s="73" customFormat="1" ht="16.5">
      <c r="A52" s="74" t="s">
        <v>44</v>
      </c>
      <c r="B52" s="75">
        <v>240</v>
      </c>
      <c r="C52" s="75" t="s">
        <v>176</v>
      </c>
      <c r="D52" s="76">
        <f>D53+D54</f>
        <v>0</v>
      </c>
      <c r="E52" s="76">
        <f>E53+E54</f>
        <v>0</v>
      </c>
      <c r="F52" s="111"/>
      <c r="G52" s="102"/>
    </row>
    <row r="53" spans="1:6" ht="16.5">
      <c r="A53" s="77" t="s">
        <v>39</v>
      </c>
      <c r="B53" s="78">
        <v>241</v>
      </c>
      <c r="C53" s="78"/>
      <c r="D53" s="79">
        <v>0</v>
      </c>
      <c r="E53" s="79">
        <v>0</v>
      </c>
      <c r="F53" s="91"/>
    </row>
    <row r="54" spans="1:6" ht="16.5">
      <c r="A54" s="77" t="s">
        <v>40</v>
      </c>
      <c r="B54" s="78">
        <v>242</v>
      </c>
      <c r="C54" s="78"/>
      <c r="D54" s="79">
        <v>0</v>
      </c>
      <c r="E54" s="79">
        <v>0</v>
      </c>
      <c r="F54" s="91"/>
    </row>
    <row r="55" spans="1:7" s="73" customFormat="1" ht="16.5">
      <c r="A55" s="74" t="s">
        <v>45</v>
      </c>
      <c r="B55" s="75">
        <v>250</v>
      </c>
      <c r="C55" s="75"/>
      <c r="D55" s="76">
        <f>SUM(D56:D59)</f>
        <v>0</v>
      </c>
      <c r="E55" s="76">
        <f>SUM(E56:E59)</f>
        <v>0</v>
      </c>
      <c r="F55" s="111"/>
      <c r="G55" s="102"/>
    </row>
    <row r="56" spans="1:6" ht="16.5">
      <c r="A56" s="77" t="s">
        <v>46</v>
      </c>
      <c r="B56" s="78">
        <v>251</v>
      </c>
      <c r="C56" s="78"/>
      <c r="D56" s="79">
        <v>0</v>
      </c>
      <c r="E56" s="79">
        <v>0</v>
      </c>
      <c r="F56" s="91"/>
    </row>
    <row r="57" spans="1:6" ht="16.5">
      <c r="A57" s="77" t="s">
        <v>47</v>
      </c>
      <c r="B57" s="78">
        <v>252</v>
      </c>
      <c r="C57" s="78"/>
      <c r="D57" s="79">
        <v>0</v>
      </c>
      <c r="E57" s="79">
        <v>0</v>
      </c>
      <c r="F57" s="91"/>
    </row>
    <row r="58" spans="1:6" ht="16.5">
      <c r="A58" s="77" t="s">
        <v>48</v>
      </c>
      <c r="B58" s="78">
        <v>258</v>
      </c>
      <c r="C58" s="78" t="s">
        <v>177</v>
      </c>
      <c r="D58" s="79">
        <v>0</v>
      </c>
      <c r="E58" s="79">
        <v>0</v>
      </c>
      <c r="F58" s="91"/>
    </row>
    <row r="59" spans="1:6" ht="16.5">
      <c r="A59" s="77" t="s">
        <v>49</v>
      </c>
      <c r="B59" s="78">
        <v>259</v>
      </c>
      <c r="C59" s="78"/>
      <c r="D59" s="79">
        <v>0</v>
      </c>
      <c r="E59" s="79">
        <v>0</v>
      </c>
      <c r="F59" s="91"/>
    </row>
    <row r="60" spans="1:7" s="73" customFormat="1" ht="16.5">
      <c r="A60" s="74" t="s">
        <v>50</v>
      </c>
      <c r="B60" s="75">
        <v>260</v>
      </c>
      <c r="C60" s="75"/>
      <c r="D60" s="76">
        <f>SUM(D61:D63)</f>
        <v>292518040</v>
      </c>
      <c r="E60" s="76">
        <f>SUM(E61:E63)</f>
        <v>693431095</v>
      </c>
      <c r="F60" s="111"/>
      <c r="G60" s="102"/>
    </row>
    <row r="61" spans="1:6" ht="16.5">
      <c r="A61" s="77" t="s">
        <v>51</v>
      </c>
      <c r="B61" s="78">
        <v>261</v>
      </c>
      <c r="C61" s="78" t="s">
        <v>178</v>
      </c>
      <c r="D61" s="79">
        <v>292518040</v>
      </c>
      <c r="E61" s="79">
        <v>693431095</v>
      </c>
      <c r="F61" s="91"/>
    </row>
    <row r="62" spans="1:6" ht="16.5">
      <c r="A62" s="77" t="s">
        <v>52</v>
      </c>
      <c r="B62" s="78">
        <v>262</v>
      </c>
      <c r="C62" s="78" t="s">
        <v>179</v>
      </c>
      <c r="D62" s="79"/>
      <c r="E62" s="79"/>
      <c r="F62" s="91"/>
    </row>
    <row r="63" spans="1:9" ht="16.5">
      <c r="A63" s="77" t="s">
        <v>53</v>
      </c>
      <c r="B63" s="78">
        <v>268</v>
      </c>
      <c r="C63" s="78"/>
      <c r="D63" s="79"/>
      <c r="E63" s="79"/>
      <c r="F63" s="91"/>
      <c r="I63" s="79">
        <f>687959215499-34836502</f>
        <v>687924378997</v>
      </c>
    </row>
    <row r="64" spans="1:7" s="73" customFormat="1" ht="17.25" thickBot="1">
      <c r="A64" s="85" t="s">
        <v>54</v>
      </c>
      <c r="B64" s="86">
        <v>270</v>
      </c>
      <c r="C64" s="86"/>
      <c r="D64" s="87">
        <f>D11+D34</f>
        <v>711778685696</v>
      </c>
      <c r="E64" s="87">
        <f>E11+E34</f>
        <v>720118790889</v>
      </c>
      <c r="F64" s="111">
        <f>+E64-688735892488</f>
        <v>31382898401</v>
      </c>
      <c r="G64" s="102">
        <f>+D64-698401891034</f>
        <v>13376794662</v>
      </c>
    </row>
    <row r="65" spans="1:6" ht="18" thickBot="1" thickTop="1">
      <c r="A65" s="88"/>
      <c r="B65" s="89"/>
      <c r="C65" s="90"/>
      <c r="D65" s="91"/>
      <c r="E65" s="91"/>
      <c r="F65" s="91"/>
    </row>
    <row r="66" spans="1:6" ht="17.25" thickTop="1">
      <c r="A66" s="64">
        <v>1</v>
      </c>
      <c r="B66" s="65">
        <v>2</v>
      </c>
      <c r="C66" s="92">
        <v>3</v>
      </c>
      <c r="D66" s="92">
        <v>4</v>
      </c>
      <c r="E66" s="92">
        <v>5</v>
      </c>
      <c r="F66" s="112"/>
    </row>
    <row r="67" spans="1:6" ht="16.5">
      <c r="A67" s="67" t="s">
        <v>55</v>
      </c>
      <c r="B67" s="68"/>
      <c r="C67" s="93"/>
      <c r="D67" s="94"/>
      <c r="E67" s="95"/>
      <c r="F67" s="113"/>
    </row>
    <row r="68" spans="1:7" s="73" customFormat="1" ht="16.5">
      <c r="A68" s="70" t="s">
        <v>89</v>
      </c>
      <c r="B68" s="71">
        <v>300</v>
      </c>
      <c r="C68" s="71"/>
      <c r="D68" s="72">
        <f>D69+D80</f>
        <v>54950517523</v>
      </c>
      <c r="E68" s="72">
        <f>E69+E80</f>
        <v>80469796059</v>
      </c>
      <c r="F68" s="91">
        <f>+D68-'[1]Bang CĐKT theo TT23'!$D$67</f>
        <v>-23738544781</v>
      </c>
      <c r="G68" s="102"/>
    </row>
    <row r="69" spans="1:7" s="73" customFormat="1" ht="16.5">
      <c r="A69" s="74" t="s">
        <v>56</v>
      </c>
      <c r="B69" s="75">
        <v>310</v>
      </c>
      <c r="C69" s="75"/>
      <c r="D69" s="76">
        <f>SUM(D70:D78)</f>
        <v>25190655057</v>
      </c>
      <c r="E69" s="76">
        <f>SUM(E70:E78)</f>
        <v>73386714349</v>
      </c>
      <c r="F69" s="111"/>
      <c r="G69" s="102"/>
    </row>
    <row r="70" spans="1:6" ht="16.5">
      <c r="A70" s="77" t="s">
        <v>57</v>
      </c>
      <c r="B70" s="78">
        <v>311</v>
      </c>
      <c r="C70" s="78" t="s">
        <v>180</v>
      </c>
      <c r="D70" s="79"/>
      <c r="E70" s="79">
        <v>5500000000</v>
      </c>
      <c r="F70" s="91"/>
    </row>
    <row r="71" spans="1:9" ht="16.5">
      <c r="A71" s="77" t="s">
        <v>58</v>
      </c>
      <c r="B71" s="78">
        <v>312</v>
      </c>
      <c r="C71" s="78"/>
      <c r="D71" s="79">
        <v>17495506583</v>
      </c>
      <c r="E71" s="79">
        <v>26725420053</v>
      </c>
      <c r="F71" s="91"/>
      <c r="I71" s="80">
        <f>+D71-6353103592</f>
        <v>11142402991</v>
      </c>
    </row>
    <row r="72" spans="1:6" ht="16.5">
      <c r="A72" s="77" t="s">
        <v>59</v>
      </c>
      <c r="B72" s="78">
        <v>313</v>
      </c>
      <c r="C72" s="78"/>
      <c r="D72" s="79"/>
      <c r="E72" s="79"/>
      <c r="F72" s="91"/>
    </row>
    <row r="73" spans="1:7" ht="16.5">
      <c r="A73" s="77" t="s">
        <v>60</v>
      </c>
      <c r="B73" s="78">
        <v>314</v>
      </c>
      <c r="C73" s="78" t="s">
        <v>181</v>
      </c>
      <c r="D73" s="79">
        <v>161793171</v>
      </c>
      <c r="E73" s="79">
        <v>2090382021</v>
      </c>
      <c r="F73" s="91"/>
      <c r="G73" s="103" t="s">
        <v>136</v>
      </c>
    </row>
    <row r="74" spans="1:6" ht="16.5">
      <c r="A74" s="77" t="s">
        <v>152</v>
      </c>
      <c r="B74" s="78">
        <v>315</v>
      </c>
      <c r="C74" s="78"/>
      <c r="D74" s="79">
        <v>538634723</v>
      </c>
      <c r="E74" s="79">
        <v>2001308826</v>
      </c>
      <c r="F74" s="91"/>
    </row>
    <row r="75" spans="1:6" ht="16.5">
      <c r="A75" s="77" t="s">
        <v>62</v>
      </c>
      <c r="B75" s="78">
        <v>316</v>
      </c>
      <c r="C75" s="78" t="s">
        <v>182</v>
      </c>
      <c r="D75" s="79">
        <v>0</v>
      </c>
      <c r="E75" s="79">
        <v>5627757208</v>
      </c>
      <c r="F75" s="91"/>
    </row>
    <row r="76" spans="1:6" ht="16.5">
      <c r="A76" s="77" t="s">
        <v>63</v>
      </c>
      <c r="B76" s="78">
        <v>317</v>
      </c>
      <c r="C76" s="78"/>
      <c r="D76" s="79">
        <v>5074777016</v>
      </c>
      <c r="E76" s="79">
        <v>29949233650</v>
      </c>
      <c r="F76" s="91"/>
    </row>
    <row r="77" spans="1:6" ht="16.5">
      <c r="A77" s="77" t="s">
        <v>64</v>
      </c>
      <c r="B77" s="78">
        <v>318</v>
      </c>
      <c r="C77" s="78"/>
      <c r="D77" s="79"/>
      <c r="E77" s="79">
        <v>0</v>
      </c>
      <c r="F77" s="91"/>
    </row>
    <row r="78" spans="1:7" ht="16.5">
      <c r="A78" s="77" t="s">
        <v>153</v>
      </c>
      <c r="B78" s="78">
        <v>319</v>
      </c>
      <c r="C78" s="78" t="s">
        <v>183</v>
      </c>
      <c r="D78" s="79">
        <v>1919943564</v>
      </c>
      <c r="E78" s="79">
        <v>1492612591</v>
      </c>
      <c r="F78" s="91"/>
      <c r="G78" s="103" t="s">
        <v>137</v>
      </c>
    </row>
    <row r="79" spans="1:7" ht="16.5">
      <c r="A79" s="77" t="s">
        <v>154</v>
      </c>
      <c r="B79" s="78">
        <v>320</v>
      </c>
      <c r="C79" s="78"/>
      <c r="D79" s="109"/>
      <c r="E79" s="109"/>
      <c r="F79" s="91"/>
      <c r="G79" s="103"/>
    </row>
    <row r="80" spans="1:7" s="73" customFormat="1" ht="16.5">
      <c r="A80" s="74" t="s">
        <v>66</v>
      </c>
      <c r="B80" s="75">
        <v>330</v>
      </c>
      <c r="C80" s="75"/>
      <c r="D80" s="96">
        <f>SUM(D81:D86)</f>
        <v>29759862466</v>
      </c>
      <c r="E80" s="96">
        <f>SUM(E81:E86)</f>
        <v>7083081710</v>
      </c>
      <c r="F80" s="111"/>
      <c r="G80" s="102"/>
    </row>
    <row r="81" spans="1:6" ht="16.5">
      <c r="A81" s="77" t="s">
        <v>67</v>
      </c>
      <c r="B81" s="78">
        <v>331</v>
      </c>
      <c r="C81" s="78"/>
      <c r="D81" s="79">
        <v>0</v>
      </c>
      <c r="E81" s="79">
        <v>0</v>
      </c>
      <c r="F81" s="91"/>
    </row>
    <row r="82" spans="1:6" ht="16.5">
      <c r="A82" s="77" t="s">
        <v>68</v>
      </c>
      <c r="B82" s="78">
        <v>332</v>
      </c>
      <c r="C82" s="78" t="s">
        <v>184</v>
      </c>
      <c r="D82" s="79">
        <v>0</v>
      </c>
      <c r="E82" s="79">
        <v>0</v>
      </c>
      <c r="F82" s="91"/>
    </row>
    <row r="83" spans="1:6" ht="16.5">
      <c r="A83" s="77" t="s">
        <v>69</v>
      </c>
      <c r="B83" s="78">
        <v>333</v>
      </c>
      <c r="C83" s="78"/>
      <c r="D83" s="79">
        <v>0</v>
      </c>
      <c r="E83" s="79">
        <v>0</v>
      </c>
      <c r="F83" s="91"/>
    </row>
    <row r="84" spans="1:6" ht="16.5">
      <c r="A84" s="77" t="s">
        <v>70</v>
      </c>
      <c r="B84" s="78">
        <v>334</v>
      </c>
      <c r="C84" s="78" t="s">
        <v>185</v>
      </c>
      <c r="D84" s="79">
        <v>29591535138</v>
      </c>
      <c r="E84" s="79">
        <v>6976542270</v>
      </c>
      <c r="F84" s="91"/>
    </row>
    <row r="85" spans="1:6" ht="16.5">
      <c r="A85" s="77" t="s">
        <v>71</v>
      </c>
      <c r="B85" s="78">
        <v>335</v>
      </c>
      <c r="C85" s="78" t="s">
        <v>179</v>
      </c>
      <c r="D85" s="79">
        <v>0</v>
      </c>
      <c r="E85" s="79">
        <v>0</v>
      </c>
      <c r="F85" s="91"/>
    </row>
    <row r="86" spans="1:6" ht="16.5">
      <c r="A86" s="77" t="s">
        <v>155</v>
      </c>
      <c r="B86" s="78">
        <v>336</v>
      </c>
      <c r="C86" s="78"/>
      <c r="D86" s="79">
        <v>168327328</v>
      </c>
      <c r="E86" s="79">
        <v>106539440</v>
      </c>
      <c r="F86" s="91"/>
    </row>
    <row r="87" spans="1:6" ht="16.5">
      <c r="A87" s="77" t="s">
        <v>156</v>
      </c>
      <c r="B87" s="78">
        <v>337</v>
      </c>
      <c r="C87" s="78"/>
      <c r="D87" s="79"/>
      <c r="E87" s="79"/>
      <c r="F87" s="91"/>
    </row>
    <row r="88" spans="1:7" s="73" customFormat="1" ht="16.5">
      <c r="A88" s="74" t="s">
        <v>72</v>
      </c>
      <c r="B88" s="75">
        <v>400</v>
      </c>
      <c r="C88" s="75"/>
      <c r="D88" s="76">
        <f>D89+D101</f>
        <v>656828168173</v>
      </c>
      <c r="E88" s="76">
        <f>E89+E101</f>
        <v>639648994830</v>
      </c>
      <c r="F88" s="111"/>
      <c r="G88" s="102"/>
    </row>
    <row r="89" spans="1:7" s="73" customFormat="1" ht="16.5">
      <c r="A89" s="74" t="s">
        <v>73</v>
      </c>
      <c r="B89" s="75">
        <v>410</v>
      </c>
      <c r="C89" s="75" t="s">
        <v>186</v>
      </c>
      <c r="D89" s="76">
        <f>SUM(D90:D99)</f>
        <v>656667553723</v>
      </c>
      <c r="E89" s="76">
        <f>SUM(E90:E99)</f>
        <v>639663671380</v>
      </c>
      <c r="F89" s="111"/>
      <c r="G89" s="102"/>
    </row>
    <row r="90" spans="1:6" ht="16.5">
      <c r="A90" s="77" t="s">
        <v>74</v>
      </c>
      <c r="B90" s="78">
        <v>411</v>
      </c>
      <c r="C90" s="78"/>
      <c r="D90" s="79">
        <v>642884944658</v>
      </c>
      <c r="E90" s="79">
        <v>642884944658</v>
      </c>
      <c r="F90" s="91"/>
    </row>
    <row r="91" spans="1:6" ht="16.5">
      <c r="A91" s="77" t="s">
        <v>75</v>
      </c>
      <c r="B91" s="78">
        <v>412</v>
      </c>
      <c r="C91" s="78"/>
      <c r="D91" s="79"/>
      <c r="E91" s="79">
        <v>0</v>
      </c>
      <c r="F91" s="91"/>
    </row>
    <row r="92" spans="1:6" ht="16.5">
      <c r="A92" s="77" t="s">
        <v>157</v>
      </c>
      <c r="B92" s="78"/>
      <c r="C92" s="78"/>
      <c r="D92" s="79">
        <v>26637783</v>
      </c>
      <c r="E92" s="79"/>
      <c r="F92" s="91"/>
    </row>
    <row r="93" spans="1:6" ht="16.5">
      <c r="A93" s="77" t="s">
        <v>158</v>
      </c>
      <c r="B93" s="78">
        <v>413</v>
      </c>
      <c r="C93" s="78"/>
      <c r="D93" s="79"/>
      <c r="E93" s="79">
        <v>0</v>
      </c>
      <c r="F93" s="91"/>
    </row>
    <row r="94" spans="1:6" ht="16.5">
      <c r="A94" s="77" t="s">
        <v>159</v>
      </c>
      <c r="B94" s="78">
        <v>414</v>
      </c>
      <c r="C94" s="78"/>
      <c r="D94" s="79"/>
      <c r="E94" s="79">
        <v>0</v>
      </c>
      <c r="F94" s="91"/>
    </row>
    <row r="95" spans="1:6" ht="16.5">
      <c r="A95" s="77" t="s">
        <v>160</v>
      </c>
      <c r="B95" s="78">
        <v>415</v>
      </c>
      <c r="C95" s="78"/>
      <c r="D95" s="79"/>
      <c r="E95" s="79">
        <v>0</v>
      </c>
      <c r="F95" s="91"/>
    </row>
    <row r="96" spans="1:6" ht="16.5">
      <c r="A96" s="77" t="s">
        <v>161</v>
      </c>
      <c r="B96" s="78">
        <v>416</v>
      </c>
      <c r="C96" s="78"/>
      <c r="D96" s="79"/>
      <c r="E96" s="79">
        <v>0</v>
      </c>
      <c r="F96" s="91"/>
    </row>
    <row r="97" spans="1:6" ht="16.5">
      <c r="A97" s="77" t="s">
        <v>162</v>
      </c>
      <c r="B97" s="78">
        <v>417</v>
      </c>
      <c r="C97" s="78"/>
      <c r="D97" s="79">
        <v>501478584</v>
      </c>
      <c r="E97" s="79">
        <v>501478584</v>
      </c>
      <c r="F97" s="91"/>
    </row>
    <row r="98" spans="1:6" ht="16.5">
      <c r="A98" s="77" t="s">
        <v>163</v>
      </c>
      <c r="B98" s="78">
        <v>418</v>
      </c>
      <c r="C98" s="78"/>
      <c r="D98" s="79"/>
      <c r="E98" s="79">
        <v>0</v>
      </c>
      <c r="F98" s="91"/>
    </row>
    <row r="99" spans="1:6" ht="16.5">
      <c r="A99" s="77" t="s">
        <v>164</v>
      </c>
      <c r="B99" s="78">
        <v>419</v>
      </c>
      <c r="C99" s="78"/>
      <c r="D99" s="79">
        <v>13254492698</v>
      </c>
      <c r="E99" s="79">
        <v>-3722751862</v>
      </c>
      <c r="F99" s="91"/>
    </row>
    <row r="100" spans="1:6" ht="16.5">
      <c r="A100" s="77" t="s">
        <v>165</v>
      </c>
      <c r="B100" s="78"/>
      <c r="C100" s="78"/>
      <c r="D100" s="79"/>
      <c r="E100" s="79"/>
      <c r="F100" s="91"/>
    </row>
    <row r="101" spans="1:7" s="73" customFormat="1" ht="16.5">
      <c r="A101" s="74" t="s">
        <v>83</v>
      </c>
      <c r="B101" s="75">
        <v>430</v>
      </c>
      <c r="C101" s="75"/>
      <c r="D101" s="76">
        <f>SUM(D102:D104)</f>
        <v>160614450</v>
      </c>
      <c r="E101" s="76">
        <f>SUM(E102:E104)</f>
        <v>-14676550</v>
      </c>
      <c r="F101" s="111"/>
      <c r="G101" s="102"/>
    </row>
    <row r="102" spans="1:6" ht="16.5">
      <c r="A102" s="77" t="s">
        <v>84</v>
      </c>
      <c r="B102" s="78">
        <v>431</v>
      </c>
      <c r="C102" s="78"/>
      <c r="D102" s="79">
        <v>160614450</v>
      </c>
      <c r="E102" s="79">
        <v>-14676550</v>
      </c>
      <c r="F102" s="91"/>
    </row>
    <row r="103" spans="1:6" ht="16.5">
      <c r="A103" s="77" t="s">
        <v>85</v>
      </c>
      <c r="B103" s="78">
        <v>432</v>
      </c>
      <c r="C103" s="78"/>
      <c r="D103" s="79">
        <v>0</v>
      </c>
      <c r="E103" s="79">
        <v>0</v>
      </c>
      <c r="F103" s="91"/>
    </row>
    <row r="104" spans="1:6" ht="16.5">
      <c r="A104" s="77" t="s">
        <v>86</v>
      </c>
      <c r="B104" s="78">
        <v>433</v>
      </c>
      <c r="C104" s="78" t="s">
        <v>187</v>
      </c>
      <c r="D104" s="79"/>
      <c r="E104" s="79"/>
      <c r="F104" s="91"/>
    </row>
    <row r="105" spans="1:7" s="73" customFormat="1" ht="17.25" thickBot="1">
      <c r="A105" s="85" t="s">
        <v>88</v>
      </c>
      <c r="B105" s="86">
        <v>430</v>
      </c>
      <c r="C105" s="86"/>
      <c r="D105" s="87">
        <f>D88+D68</f>
        <v>711778685696</v>
      </c>
      <c r="E105" s="87">
        <f>E88+E68</f>
        <v>720118790889</v>
      </c>
      <c r="F105" s="111"/>
      <c r="G105" s="102"/>
    </row>
    <row r="106" ht="17.25" thickTop="1">
      <c r="E106" s="80"/>
    </row>
    <row r="107" spans="4:6" ht="16.5">
      <c r="D107" s="160" t="s">
        <v>127</v>
      </c>
      <c r="E107" s="160"/>
      <c r="F107" s="105"/>
    </row>
    <row r="108" spans="1:7" s="98" customFormat="1" ht="18.75">
      <c r="A108" s="98" t="s">
        <v>275</v>
      </c>
      <c r="B108" s="99"/>
      <c r="C108" s="99"/>
      <c r="D108" s="161" t="s">
        <v>126</v>
      </c>
      <c r="E108" s="161"/>
      <c r="F108" s="99"/>
      <c r="G108" s="104"/>
    </row>
    <row r="109" ht="16.5">
      <c r="D109" s="100">
        <f>+D105-D64</f>
        <v>0</v>
      </c>
    </row>
    <row r="110" ht="16.5">
      <c r="D110" s="80"/>
    </row>
    <row r="111" ht="16.5">
      <c r="D111" s="80"/>
    </row>
    <row r="113" ht="16.5">
      <c r="D113" s="80"/>
    </row>
    <row r="114" ht="18.75">
      <c r="A114" s="98"/>
    </row>
  </sheetData>
  <mergeCells count="8">
    <mergeCell ref="D107:E107"/>
    <mergeCell ref="D108:E108"/>
    <mergeCell ref="C1:E1"/>
    <mergeCell ref="A6:E6"/>
    <mergeCell ref="A7:E7"/>
    <mergeCell ref="C2:E2"/>
    <mergeCell ref="C3:E3"/>
    <mergeCell ref="C4:E4"/>
  </mergeCells>
  <printOptions/>
  <pageMargins left="0.92" right="0.1968503937007874" top="0.7" bottom="1.19" header="0.26" footer="0.3937007874015748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4" sqref="D14"/>
    </sheetView>
  </sheetViews>
  <sheetFormatPr defaultColWidth="9.140625" defaultRowHeight="12.75"/>
  <cols>
    <col min="1" max="1" width="60.28125" style="1" customWidth="1"/>
    <col min="2" max="2" width="9.140625" style="1" customWidth="1"/>
    <col min="3" max="3" width="14.00390625" style="1" customWidth="1"/>
    <col min="4" max="4" width="21.57421875" style="1" customWidth="1"/>
    <col min="5" max="5" width="20.57421875" style="1" customWidth="1"/>
    <col min="6" max="16384" width="9.140625" style="1" customWidth="1"/>
  </cols>
  <sheetData>
    <row r="1" spans="1:5" ht="18.75">
      <c r="A1" s="156" t="s">
        <v>90</v>
      </c>
      <c r="B1" s="156"/>
      <c r="C1" s="156"/>
      <c r="D1" s="156"/>
      <c r="E1" s="156"/>
    </row>
    <row r="3" spans="1:5" ht="16.5">
      <c r="A3" s="9" t="s">
        <v>91</v>
      </c>
      <c r="B3" s="9" t="s">
        <v>6</v>
      </c>
      <c r="C3" s="9" t="s">
        <v>7</v>
      </c>
      <c r="D3" s="9" t="s">
        <v>132</v>
      </c>
      <c r="E3" s="9" t="s">
        <v>8</v>
      </c>
    </row>
    <row r="4" spans="1:5" ht="16.5">
      <c r="A4" s="4" t="s">
        <v>92</v>
      </c>
      <c r="B4" s="4"/>
      <c r="C4" s="41">
        <v>24</v>
      </c>
      <c r="D4" s="36">
        <v>0</v>
      </c>
      <c r="E4" s="36">
        <v>0</v>
      </c>
    </row>
    <row r="5" spans="1:5" ht="16.5">
      <c r="A5" s="3" t="s">
        <v>93</v>
      </c>
      <c r="B5" s="3"/>
      <c r="C5" s="3"/>
      <c r="D5" s="32">
        <v>182947160</v>
      </c>
      <c r="E5" s="32">
        <v>182947160</v>
      </c>
    </row>
    <row r="6" spans="1:5" ht="16.5">
      <c r="A6" s="3" t="s">
        <v>188</v>
      </c>
      <c r="B6" s="3"/>
      <c r="C6" s="3"/>
      <c r="D6" s="32">
        <v>0</v>
      </c>
      <c r="E6" s="32">
        <v>0</v>
      </c>
    </row>
    <row r="7" spans="1:5" ht="16.5">
      <c r="A7" s="3" t="s">
        <v>189</v>
      </c>
      <c r="B7" s="3"/>
      <c r="C7" s="3"/>
      <c r="D7" s="32">
        <v>0</v>
      </c>
      <c r="E7" s="32">
        <v>0</v>
      </c>
    </row>
    <row r="8" spans="1:5" ht="16.5">
      <c r="A8" s="3" t="s">
        <v>190</v>
      </c>
      <c r="B8" s="3"/>
      <c r="C8" s="3"/>
      <c r="D8" s="32">
        <v>0</v>
      </c>
      <c r="E8" s="32">
        <v>0</v>
      </c>
    </row>
    <row r="9" spans="1:5" ht="16.5">
      <c r="A9" s="3" t="s">
        <v>94</v>
      </c>
      <c r="B9" s="3"/>
      <c r="C9" s="3"/>
      <c r="D9" s="32">
        <v>0</v>
      </c>
      <c r="E9" s="32">
        <v>0</v>
      </c>
    </row>
    <row r="10" spans="1:5" ht="16.5">
      <c r="A10" s="3" t="s">
        <v>122</v>
      </c>
      <c r="B10" s="3"/>
      <c r="C10" s="3"/>
      <c r="D10" s="38">
        <f>+D14</f>
        <v>30957.31</v>
      </c>
      <c r="E10" s="38">
        <f>+E14</f>
        <v>300.15</v>
      </c>
    </row>
    <row r="11" spans="1:5" ht="16.5">
      <c r="A11" s="3" t="s">
        <v>191</v>
      </c>
      <c r="B11" s="3"/>
      <c r="C11" s="3"/>
      <c r="D11" s="38"/>
      <c r="E11" s="38"/>
    </row>
    <row r="12" spans="1:5" ht="16.5">
      <c r="A12" s="3" t="s">
        <v>192</v>
      </c>
      <c r="B12" s="3"/>
      <c r="C12" s="3"/>
      <c r="D12" s="38"/>
      <c r="E12" s="38"/>
    </row>
    <row r="13" spans="1:5" ht="16.5">
      <c r="A13" s="3" t="s">
        <v>193</v>
      </c>
      <c r="B13" s="3"/>
      <c r="C13" s="3"/>
      <c r="D13" s="38"/>
      <c r="E13" s="38"/>
    </row>
    <row r="14" spans="1:5" ht="16.5">
      <c r="A14" s="3" t="s">
        <v>194</v>
      </c>
      <c r="B14" s="3"/>
      <c r="C14" s="3"/>
      <c r="D14" s="38">
        <v>30957.31</v>
      </c>
      <c r="E14" s="38">
        <v>300.15</v>
      </c>
    </row>
    <row r="15" spans="1:5" ht="16.5">
      <c r="A15" s="3" t="s">
        <v>195</v>
      </c>
      <c r="B15" s="3"/>
      <c r="C15" s="3"/>
      <c r="D15" s="38"/>
      <c r="E15" s="38"/>
    </row>
    <row r="16" spans="1:5" ht="16.5">
      <c r="A16" s="23" t="s">
        <v>196</v>
      </c>
      <c r="B16" s="23"/>
      <c r="C16" s="23"/>
      <c r="D16" s="37">
        <v>0</v>
      </c>
      <c r="E16" s="37">
        <v>0</v>
      </c>
    </row>
    <row r="17" ht="16.5">
      <c r="D17" s="39"/>
    </row>
    <row r="18" spans="1:5" s="13" customFormat="1" ht="16.5">
      <c r="A18" s="13" t="s">
        <v>97</v>
      </c>
      <c r="C18" s="13" t="s">
        <v>95</v>
      </c>
      <c r="D18" s="40"/>
      <c r="E18" s="13" t="s">
        <v>96</v>
      </c>
    </row>
    <row r="19" spans="1:5" s="24" customFormat="1" ht="16.5">
      <c r="A19" s="24" t="s">
        <v>98</v>
      </c>
      <c r="C19" s="24" t="s">
        <v>134</v>
      </c>
      <c r="E19" s="24" t="s">
        <v>133</v>
      </c>
    </row>
    <row r="20" ht="16.5">
      <c r="D20" s="149"/>
    </row>
    <row r="21" ht="16.5">
      <c r="D21" s="150">
        <v>496811.74</v>
      </c>
    </row>
    <row r="22" ht="16.5">
      <c r="D22" s="149">
        <f>+D21-D14</f>
        <v>465854.43</v>
      </c>
    </row>
    <row r="23" ht="16.5">
      <c r="D23" s="150"/>
    </row>
  </sheetData>
  <mergeCells count="1">
    <mergeCell ref="A1:E1"/>
  </mergeCells>
  <printOptions/>
  <pageMargins left="0.66" right="0.21" top="0.74" bottom="1" header="0.41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B14">
      <selection activeCell="E33" sqref="E33"/>
    </sheetView>
  </sheetViews>
  <sheetFormatPr defaultColWidth="9.140625" defaultRowHeight="12.75"/>
  <cols>
    <col min="1" max="1" width="56.28125" style="1" customWidth="1"/>
    <col min="2" max="2" width="10.00390625" style="15" customWidth="1"/>
    <col min="3" max="3" width="11.28125" style="15" customWidth="1"/>
    <col min="4" max="4" width="18.7109375" style="1" customWidth="1"/>
    <col min="5" max="5" width="14.7109375" style="1" customWidth="1"/>
    <col min="6" max="6" width="20.7109375" style="1" customWidth="1"/>
    <col min="7" max="7" width="19.140625" style="1" bestFit="1" customWidth="1"/>
    <col min="8" max="16384" width="9.140625" style="1" customWidth="1"/>
  </cols>
  <sheetData>
    <row r="1" spans="1:7" ht="16.5">
      <c r="A1" s="13" t="s">
        <v>142</v>
      </c>
      <c r="B1" s="157" t="s">
        <v>100</v>
      </c>
      <c r="C1" s="157"/>
      <c r="D1" s="157"/>
      <c r="E1" s="157"/>
      <c r="F1" s="157"/>
      <c r="G1" s="157"/>
    </row>
    <row r="2" spans="1:7" ht="16.5">
      <c r="A2" s="13" t="s">
        <v>0</v>
      </c>
      <c r="B2" s="169" t="s">
        <v>143</v>
      </c>
      <c r="C2" s="169"/>
      <c r="D2" s="169"/>
      <c r="E2" s="169"/>
      <c r="F2" s="169"/>
      <c r="G2" s="169"/>
    </row>
    <row r="3" spans="2:7" ht="16.5">
      <c r="B3" s="169" t="s">
        <v>144</v>
      </c>
      <c r="C3" s="169"/>
      <c r="D3" s="169"/>
      <c r="E3" s="169"/>
      <c r="F3" s="169"/>
      <c r="G3" s="169"/>
    </row>
    <row r="5" spans="1:7" ht="20.25">
      <c r="A5" s="158" t="s">
        <v>120</v>
      </c>
      <c r="B5" s="158"/>
      <c r="C5" s="158"/>
      <c r="D5" s="158"/>
      <c r="E5" s="158"/>
      <c r="F5" s="158"/>
      <c r="G5" s="158"/>
    </row>
    <row r="6" spans="1:7" ht="16.5">
      <c r="A6" s="157" t="s">
        <v>197</v>
      </c>
      <c r="B6" s="157"/>
      <c r="C6" s="157"/>
      <c r="D6" s="157"/>
      <c r="E6" s="157"/>
      <c r="F6" s="157"/>
      <c r="G6" s="157"/>
    </row>
    <row r="7" spans="4:7" ht="16.5">
      <c r="D7" s="39"/>
      <c r="E7" s="39"/>
      <c r="F7" s="39"/>
      <c r="G7" s="39"/>
    </row>
    <row r="8" spans="1:7" s="26" customFormat="1" ht="14.25" customHeight="1">
      <c r="A8" s="167" t="s">
        <v>91</v>
      </c>
      <c r="B8" s="167" t="s">
        <v>6</v>
      </c>
      <c r="C8" s="165" t="s">
        <v>123</v>
      </c>
      <c r="D8" s="168" t="s">
        <v>103</v>
      </c>
      <c r="E8" s="168"/>
      <c r="F8" s="173" t="s">
        <v>104</v>
      </c>
      <c r="G8" s="173"/>
    </row>
    <row r="9" spans="1:7" s="26" customFormat="1" ht="17.25" customHeight="1">
      <c r="A9" s="172"/>
      <c r="B9" s="172"/>
      <c r="C9" s="172"/>
      <c r="D9" s="168"/>
      <c r="E9" s="168"/>
      <c r="F9" s="173"/>
      <c r="G9" s="173"/>
    </row>
    <row r="10" spans="1:7" s="15" customFormat="1" ht="16.5">
      <c r="A10" s="172"/>
      <c r="B10" s="172"/>
      <c r="C10" s="172"/>
      <c r="D10" s="148" t="s">
        <v>101</v>
      </c>
      <c r="E10" s="148" t="s">
        <v>102</v>
      </c>
      <c r="F10" s="148" t="s">
        <v>101</v>
      </c>
      <c r="G10" s="148" t="s">
        <v>102</v>
      </c>
    </row>
    <row r="11" spans="1:7" s="15" customFormat="1" ht="16.5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</row>
    <row r="12" spans="1:7" s="13" customFormat="1" ht="16.5">
      <c r="A12" s="16" t="s">
        <v>105</v>
      </c>
      <c r="B12" s="47" t="s">
        <v>124</v>
      </c>
      <c r="C12" s="41" t="s">
        <v>276</v>
      </c>
      <c r="D12" s="29">
        <v>32770739500</v>
      </c>
      <c r="E12" s="29">
        <v>0</v>
      </c>
      <c r="F12" s="29">
        <v>118586789200</v>
      </c>
      <c r="G12" s="29">
        <v>17505168870</v>
      </c>
    </row>
    <row r="13" spans="1:7" s="13" customFormat="1" ht="16.5">
      <c r="A13" s="18" t="s">
        <v>106</v>
      </c>
      <c r="B13" s="46" t="s">
        <v>125</v>
      </c>
      <c r="C13" s="20"/>
      <c r="D13" s="30">
        <v>0</v>
      </c>
      <c r="E13" s="30">
        <v>0</v>
      </c>
      <c r="F13" s="30">
        <v>0</v>
      </c>
      <c r="G13" s="30">
        <v>0</v>
      </c>
    </row>
    <row r="14" spans="1:7" s="13" customFormat="1" ht="33">
      <c r="A14" s="139" t="s">
        <v>107</v>
      </c>
      <c r="B14" s="46">
        <v>10</v>
      </c>
      <c r="C14" s="20"/>
      <c r="D14" s="30">
        <f>D12-D13</f>
        <v>32770739500</v>
      </c>
      <c r="E14" s="29">
        <v>0</v>
      </c>
      <c r="F14" s="30">
        <f>F12-F13</f>
        <v>118586789200</v>
      </c>
      <c r="G14" s="30">
        <f>G12-G13</f>
        <v>17505168870</v>
      </c>
    </row>
    <row r="15" spans="1:7" s="13" customFormat="1" ht="16.5">
      <c r="A15" s="18" t="s">
        <v>108</v>
      </c>
      <c r="B15" s="19">
        <v>11</v>
      </c>
      <c r="C15" s="20" t="s">
        <v>277</v>
      </c>
      <c r="D15" s="30">
        <v>19169557845</v>
      </c>
      <c r="E15" s="29">
        <v>0</v>
      </c>
      <c r="F15" s="29">
        <v>57537095866</v>
      </c>
      <c r="G15" s="29">
        <v>20373926274</v>
      </c>
    </row>
    <row r="16" spans="1:7" s="13" customFormat="1" ht="35.25" customHeight="1">
      <c r="A16" s="28" t="s">
        <v>109</v>
      </c>
      <c r="B16" s="19">
        <v>20</v>
      </c>
      <c r="C16" s="20"/>
      <c r="D16" s="30">
        <f>D14-D15</f>
        <v>13601181655</v>
      </c>
      <c r="E16" s="29">
        <v>0</v>
      </c>
      <c r="F16" s="30">
        <f>F14-F15</f>
        <v>61049693334</v>
      </c>
      <c r="G16" s="30">
        <f>G14-G15</f>
        <v>-2868757404</v>
      </c>
    </row>
    <row r="17" spans="1:7" s="13" customFormat="1" ht="16.5">
      <c r="A17" s="18" t="s">
        <v>110</v>
      </c>
      <c r="B17" s="19">
        <v>21</v>
      </c>
      <c r="C17" s="20" t="s">
        <v>278</v>
      </c>
      <c r="D17" s="30">
        <v>191047650</v>
      </c>
      <c r="E17" s="29">
        <v>0</v>
      </c>
      <c r="F17" s="29">
        <v>293913336</v>
      </c>
      <c r="G17" s="29">
        <v>89233411</v>
      </c>
    </row>
    <row r="18" spans="1:7" s="13" customFormat="1" ht="16.5">
      <c r="A18" s="18" t="s">
        <v>111</v>
      </c>
      <c r="B18" s="19">
        <v>22</v>
      </c>
      <c r="C18" s="20" t="s">
        <v>279</v>
      </c>
      <c r="D18" s="30">
        <v>253400771</v>
      </c>
      <c r="E18" s="29">
        <v>0</v>
      </c>
      <c r="F18" s="29">
        <v>362234105</v>
      </c>
      <c r="G18" s="29">
        <v>0</v>
      </c>
    </row>
    <row r="19" spans="1:7" ht="16.5">
      <c r="A19" s="3" t="s">
        <v>112</v>
      </c>
      <c r="B19" s="20">
        <v>23</v>
      </c>
      <c r="C19" s="20"/>
      <c r="D19" s="32">
        <v>117166667</v>
      </c>
      <c r="E19" s="36">
        <v>0</v>
      </c>
      <c r="F19" s="36">
        <v>226000001</v>
      </c>
      <c r="G19" s="29">
        <v>0</v>
      </c>
    </row>
    <row r="20" spans="1:7" s="13" customFormat="1" ht="16.5">
      <c r="A20" s="18" t="s">
        <v>113</v>
      </c>
      <c r="B20" s="19">
        <v>24</v>
      </c>
      <c r="C20" s="20"/>
      <c r="D20" s="30">
        <v>0</v>
      </c>
      <c r="E20" s="29">
        <v>0</v>
      </c>
      <c r="F20" s="29">
        <v>0</v>
      </c>
      <c r="G20" s="29">
        <f>D20</f>
        <v>0</v>
      </c>
    </row>
    <row r="21" spans="1:7" s="13" customFormat="1" ht="16.5">
      <c r="A21" s="18" t="s">
        <v>114</v>
      </c>
      <c r="B21" s="19">
        <v>25</v>
      </c>
      <c r="C21" s="20"/>
      <c r="D21" s="30">
        <v>2390023882</v>
      </c>
      <c r="E21" s="29">
        <v>0</v>
      </c>
      <c r="F21" s="29">
        <v>5867837405</v>
      </c>
      <c r="G21" s="29">
        <v>1677101226</v>
      </c>
    </row>
    <row r="22" spans="1:7" s="13" customFormat="1" ht="33">
      <c r="A22" s="28" t="s">
        <v>115</v>
      </c>
      <c r="B22" s="19">
        <v>30</v>
      </c>
      <c r="C22" s="20"/>
      <c r="D22" s="30">
        <f>D16+D17-D21-D18</f>
        <v>11148804652</v>
      </c>
      <c r="E22" s="29">
        <v>0</v>
      </c>
      <c r="F22" s="30">
        <f>F16+F17-F21-F18</f>
        <v>55113535160</v>
      </c>
      <c r="G22" s="30">
        <f>G16+G17-G21-G18</f>
        <v>-4456625219</v>
      </c>
    </row>
    <row r="23" spans="1:7" s="13" customFormat="1" ht="16.5">
      <c r="A23" s="18" t="s">
        <v>116</v>
      </c>
      <c r="B23" s="19">
        <v>31</v>
      </c>
      <c r="C23" s="20"/>
      <c r="D23" s="30">
        <v>7585943</v>
      </c>
      <c r="E23" s="29">
        <v>0</v>
      </c>
      <c r="F23" s="29">
        <v>589565281</v>
      </c>
      <c r="G23" s="29">
        <v>787388515</v>
      </c>
    </row>
    <row r="24" spans="1:7" s="13" customFormat="1" ht="16.5">
      <c r="A24" s="18" t="s">
        <v>117</v>
      </c>
      <c r="B24" s="19">
        <v>32</v>
      </c>
      <c r="C24" s="20"/>
      <c r="D24" s="30">
        <v>8366432</v>
      </c>
      <c r="E24" s="29">
        <v>0</v>
      </c>
      <c r="F24" s="29">
        <v>355855881</v>
      </c>
      <c r="G24" s="29">
        <v>10864689</v>
      </c>
    </row>
    <row r="25" spans="1:7" s="13" customFormat="1" ht="16.5">
      <c r="A25" s="18" t="s">
        <v>118</v>
      </c>
      <c r="B25" s="19">
        <v>40</v>
      </c>
      <c r="C25" s="20"/>
      <c r="D25" s="30">
        <f>D23-D24</f>
        <v>-780489</v>
      </c>
      <c r="E25" s="29">
        <v>0</v>
      </c>
      <c r="F25" s="30">
        <f>F23-F24</f>
        <v>233709400</v>
      </c>
      <c r="G25" s="30">
        <f>G23-G24</f>
        <v>776523826</v>
      </c>
    </row>
    <row r="26" spans="1:7" s="13" customFormat="1" ht="16.5">
      <c r="A26" s="18" t="s">
        <v>119</v>
      </c>
      <c r="B26" s="19">
        <v>50</v>
      </c>
      <c r="C26" s="20"/>
      <c r="D26" s="30">
        <f>D22+D25</f>
        <v>11148024163</v>
      </c>
      <c r="E26" s="29">
        <v>0</v>
      </c>
      <c r="F26" s="30">
        <f>F22+F25</f>
        <v>55347244560</v>
      </c>
      <c r="G26" s="30">
        <f>G22+G25</f>
        <v>-3680101393</v>
      </c>
    </row>
    <row r="27" spans="1:7" s="13" customFormat="1" ht="16.5">
      <c r="A27" s="18" t="s">
        <v>280</v>
      </c>
      <c r="B27" s="19">
        <v>51</v>
      </c>
      <c r="C27" s="20" t="s">
        <v>284</v>
      </c>
      <c r="D27" s="30">
        <v>0</v>
      </c>
      <c r="E27" s="29">
        <v>0</v>
      </c>
      <c r="F27" s="29"/>
      <c r="G27" s="29">
        <v>5898604</v>
      </c>
    </row>
    <row r="28" spans="1:7" s="13" customFormat="1" ht="16.5">
      <c r="A28" s="18" t="s">
        <v>281</v>
      </c>
      <c r="B28" s="140">
        <v>52</v>
      </c>
      <c r="C28" s="42" t="s">
        <v>284</v>
      </c>
      <c r="D28" s="141"/>
      <c r="E28" s="138"/>
      <c r="F28" s="138"/>
      <c r="G28" s="29"/>
    </row>
    <row r="29" spans="1:7" s="13" customFormat="1" ht="33">
      <c r="A29" s="142" t="s">
        <v>282</v>
      </c>
      <c r="B29" s="140">
        <v>60</v>
      </c>
      <c r="C29" s="42"/>
      <c r="D29" s="141">
        <f>D26-D27</f>
        <v>11148024163</v>
      </c>
      <c r="E29" s="141">
        <f>E26-E27</f>
        <v>0</v>
      </c>
      <c r="F29" s="141">
        <f>F26-F27</f>
        <v>55347244560</v>
      </c>
      <c r="G29" s="138">
        <f>+G26-G27</f>
        <v>-3685999997</v>
      </c>
    </row>
    <row r="30" spans="1:7" ht="16.5">
      <c r="A30" s="145" t="s">
        <v>283</v>
      </c>
      <c r="B30" s="146">
        <v>70</v>
      </c>
      <c r="C30" s="143"/>
      <c r="D30" s="147">
        <f>+D29/63500000</f>
        <v>175.55943563779527</v>
      </c>
      <c r="E30" s="147">
        <f>+E29/63500000</f>
        <v>0</v>
      </c>
      <c r="F30" s="147">
        <f>+F29/63500000</f>
        <v>871.610150551181</v>
      </c>
      <c r="G30" s="144">
        <v>0</v>
      </c>
    </row>
    <row r="31" spans="1:7" ht="16.5">
      <c r="A31" s="151"/>
      <c r="B31" s="152"/>
      <c r="C31" s="22"/>
      <c r="D31" s="153"/>
      <c r="E31" s="153"/>
      <c r="F31" s="153"/>
      <c r="G31" s="154"/>
    </row>
    <row r="32" spans="4:7" ht="16.5">
      <c r="D32" s="43"/>
      <c r="E32" s="43"/>
      <c r="F32" s="171" t="s">
        <v>287</v>
      </c>
      <c r="G32" s="171"/>
    </row>
    <row r="33" spans="1:7" s="13" customFormat="1" ht="16.5">
      <c r="A33" s="13" t="s">
        <v>286</v>
      </c>
      <c r="B33" s="14"/>
      <c r="C33" s="14" t="s">
        <v>95</v>
      </c>
      <c r="D33" s="40"/>
      <c r="E33" s="40"/>
      <c r="F33" s="170" t="s">
        <v>121</v>
      </c>
      <c r="G33" s="170"/>
    </row>
    <row r="35" ht="16.5">
      <c r="G35" s="39"/>
    </row>
    <row r="36" ht="16.5">
      <c r="G36" s="39"/>
    </row>
  </sheetData>
  <mergeCells count="12">
    <mergeCell ref="A8:A10"/>
    <mergeCell ref="F8:G9"/>
    <mergeCell ref="B1:G1"/>
    <mergeCell ref="B2:G2"/>
    <mergeCell ref="B3:G3"/>
    <mergeCell ref="A5:G5"/>
    <mergeCell ref="A6:G6"/>
    <mergeCell ref="F33:G33"/>
    <mergeCell ref="F32:G32"/>
    <mergeCell ref="B8:B10"/>
    <mergeCell ref="C8:C10"/>
    <mergeCell ref="D8:E9"/>
  </mergeCells>
  <printOptions/>
  <pageMargins left="0.98" right="0.29" top="0.41" bottom="0.54" header="0.19" footer="0.22"/>
  <pageSetup horizontalDpi="600" verticalDpi="600" orientation="landscape" paperSize="9" scale="85" r:id="rId1"/>
  <headerFooter alignWithMargins="0">
    <oddFooter>&amp;L&amp;"Arial,Italic"B02-DN- Kết quả hoạt động kinh doanh - Phần 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30">
      <selection activeCell="D51" sqref="D51:E51"/>
    </sheetView>
  </sheetViews>
  <sheetFormatPr defaultColWidth="9.140625" defaultRowHeight="12.75"/>
  <cols>
    <col min="1" max="1" width="75.421875" style="1" customWidth="1"/>
    <col min="2" max="2" width="10.00390625" style="114" customWidth="1"/>
    <col min="3" max="3" width="11.28125" style="15" customWidth="1"/>
    <col min="4" max="4" width="20.421875" style="1" bestFit="1" customWidth="1"/>
    <col min="5" max="5" width="21.00390625" style="1" bestFit="1" customWidth="1"/>
    <col min="6" max="7" width="22.421875" style="1" bestFit="1" customWidth="1"/>
    <col min="8" max="16384" width="9.140625" style="1" customWidth="1"/>
  </cols>
  <sheetData>
    <row r="1" spans="1:5" ht="16.5">
      <c r="A1" s="13" t="s">
        <v>142</v>
      </c>
      <c r="B1" s="157" t="s">
        <v>273</v>
      </c>
      <c r="C1" s="157"/>
      <c r="D1" s="157"/>
      <c r="E1" s="157"/>
    </row>
    <row r="2" spans="1:5" ht="16.5">
      <c r="A2" s="13" t="s">
        <v>0</v>
      </c>
      <c r="B2" s="169" t="s">
        <v>143</v>
      </c>
      <c r="C2" s="169"/>
      <c r="D2" s="169"/>
      <c r="E2" s="169"/>
    </row>
    <row r="3" spans="2:5" ht="16.5">
      <c r="B3" s="169" t="s">
        <v>144</v>
      </c>
      <c r="C3" s="169"/>
      <c r="D3" s="169"/>
      <c r="E3" s="169"/>
    </row>
    <row r="5" spans="1:5" ht="20.25">
      <c r="A5" s="158" t="s">
        <v>274</v>
      </c>
      <c r="B5" s="158"/>
      <c r="C5" s="158"/>
      <c r="D5" s="158"/>
      <c r="E5" s="158"/>
    </row>
    <row r="6" spans="1:5" ht="16.5">
      <c r="A6" s="157" t="s">
        <v>197</v>
      </c>
      <c r="B6" s="157"/>
      <c r="C6" s="157"/>
      <c r="D6" s="157"/>
      <c r="E6" s="157"/>
    </row>
    <row r="7" spans="4:5" ht="16.5">
      <c r="D7" s="39"/>
      <c r="E7" s="39"/>
    </row>
    <row r="8" spans="1:5" s="26" customFormat="1" ht="16.5">
      <c r="A8" s="167" t="s">
        <v>91</v>
      </c>
      <c r="B8" s="174" t="s">
        <v>6</v>
      </c>
      <c r="C8" s="165" t="s">
        <v>123</v>
      </c>
      <c r="D8" s="168" t="s">
        <v>199</v>
      </c>
      <c r="E8" s="168"/>
    </row>
    <row r="9" spans="1:5" s="26" customFormat="1" ht="34.5" customHeight="1">
      <c r="A9" s="166"/>
      <c r="B9" s="175"/>
      <c r="C9" s="166"/>
      <c r="D9" s="25" t="s">
        <v>101</v>
      </c>
      <c r="E9" s="27" t="s">
        <v>102</v>
      </c>
    </row>
    <row r="10" spans="1:5" s="15" customFormat="1" ht="16.5">
      <c r="A10" s="48">
        <v>1</v>
      </c>
      <c r="B10" s="115">
        <v>2</v>
      </c>
      <c r="C10" s="48">
        <v>3</v>
      </c>
      <c r="D10" s="48">
        <v>4</v>
      </c>
      <c r="E10" s="48">
        <v>5</v>
      </c>
    </row>
    <row r="11" spans="1:5" s="13" customFormat="1" ht="16.5">
      <c r="A11" s="116" t="s">
        <v>200</v>
      </c>
      <c r="B11" s="117"/>
      <c r="C11" s="118"/>
      <c r="D11" s="132"/>
      <c r="E11" s="119"/>
    </row>
    <row r="12" spans="1:5" s="13" customFormat="1" ht="16.5">
      <c r="A12" s="120" t="s">
        <v>201</v>
      </c>
      <c r="B12" s="121" t="s">
        <v>124</v>
      </c>
      <c r="C12" s="134"/>
      <c r="D12" s="123">
        <f>51667143167+3680101393</f>
        <v>55347244560</v>
      </c>
      <c r="E12" s="123">
        <v>-3680101393</v>
      </c>
    </row>
    <row r="13" spans="1:5" s="13" customFormat="1" ht="36" customHeight="1">
      <c r="A13" s="124" t="s">
        <v>202</v>
      </c>
      <c r="B13" s="121"/>
      <c r="C13" s="122"/>
      <c r="D13" s="127"/>
      <c r="E13" s="123"/>
    </row>
    <row r="14" spans="1:5" s="13" customFormat="1" ht="16.5">
      <c r="A14" s="125" t="s">
        <v>203</v>
      </c>
      <c r="B14" s="121" t="s">
        <v>239</v>
      </c>
      <c r="C14" s="122"/>
      <c r="D14" s="127">
        <f>66587754732-16665659906</f>
        <v>49922094826</v>
      </c>
      <c r="E14" s="127">
        <v>16665659906</v>
      </c>
    </row>
    <row r="15" spans="1:5" s="13" customFormat="1" ht="35.25" customHeight="1">
      <c r="A15" s="125" t="s">
        <v>204</v>
      </c>
      <c r="B15" s="121" t="s">
        <v>125</v>
      </c>
      <c r="C15" s="122"/>
      <c r="D15" s="127">
        <v>122761239</v>
      </c>
      <c r="E15" s="123">
        <v>0</v>
      </c>
    </row>
    <row r="16" spans="1:5" s="13" customFormat="1" ht="16.5">
      <c r="A16" s="125" t="s">
        <v>205</v>
      </c>
      <c r="B16" s="121" t="s">
        <v>240</v>
      </c>
      <c r="C16" s="122"/>
      <c r="D16" s="127"/>
      <c r="E16" s="123">
        <v>0</v>
      </c>
    </row>
    <row r="17" spans="1:5" s="13" customFormat="1" ht="16.5">
      <c r="A17" s="125" t="s">
        <v>206</v>
      </c>
      <c r="B17" s="121" t="s">
        <v>241</v>
      </c>
      <c r="C17" s="122"/>
      <c r="D17" s="123"/>
      <c r="E17" s="127">
        <v>0</v>
      </c>
    </row>
    <row r="18" spans="1:5" ht="16.5">
      <c r="A18" s="125" t="s">
        <v>207</v>
      </c>
      <c r="B18" s="126" t="s">
        <v>242</v>
      </c>
      <c r="C18" s="122"/>
      <c r="D18" s="127">
        <v>226000001</v>
      </c>
      <c r="E18" s="123">
        <v>0</v>
      </c>
    </row>
    <row r="19" spans="1:5" s="13" customFormat="1" ht="16.5">
      <c r="A19" s="120" t="s">
        <v>208</v>
      </c>
      <c r="B19" s="121" t="s">
        <v>243</v>
      </c>
      <c r="C19" s="122"/>
      <c r="D19" s="123"/>
      <c r="E19" s="123">
        <f>SUM(E12:E18)</f>
        <v>12985558513</v>
      </c>
    </row>
    <row r="20" spans="1:7" s="13" customFormat="1" ht="16.5">
      <c r="A20" s="125" t="s">
        <v>209</v>
      </c>
      <c r="B20" s="121" t="s">
        <v>244</v>
      </c>
      <c r="C20" s="122"/>
      <c r="D20" s="127">
        <v>20867329219</v>
      </c>
      <c r="E20" s="127">
        <f>-14365503335-192000</f>
        <v>-14365695335</v>
      </c>
      <c r="F20" s="135">
        <f>+D20-20867329219</f>
        <v>0</v>
      </c>
      <c r="G20" s="40"/>
    </row>
    <row r="21" spans="1:7" s="13" customFormat="1" ht="16.5">
      <c r="A21" s="125" t="s">
        <v>210</v>
      </c>
      <c r="B21" s="121" t="s">
        <v>245</v>
      </c>
      <c r="C21" s="122"/>
      <c r="D21" s="127">
        <f>-9382222241+21236583696</f>
        <v>11854361455</v>
      </c>
      <c r="E21" s="127">
        <v>-21236583696</v>
      </c>
      <c r="F21" s="135">
        <v>0</v>
      </c>
      <c r="G21" s="40"/>
    </row>
    <row r="22" spans="1:7" s="13" customFormat="1" ht="16.5">
      <c r="A22" s="125" t="s">
        <v>211</v>
      </c>
      <c r="B22" s="121" t="s">
        <v>246</v>
      </c>
      <c r="C22" s="122"/>
      <c r="D22" s="127">
        <v>-41181503890</v>
      </c>
      <c r="E22" s="127">
        <v>27541524135</v>
      </c>
      <c r="F22" s="135">
        <f>+D22+32414759351</f>
        <v>-8766744539</v>
      </c>
      <c r="G22" s="135"/>
    </row>
    <row r="23" spans="1:7" s="13" customFormat="1" ht="16.5">
      <c r="A23" s="125" t="s">
        <v>212</v>
      </c>
      <c r="B23" s="121" t="s">
        <v>247</v>
      </c>
      <c r="C23" s="122"/>
      <c r="D23" s="127">
        <v>469182751</v>
      </c>
      <c r="E23" s="127">
        <v>133637685</v>
      </c>
      <c r="F23" s="135">
        <f>+D23-469182751</f>
        <v>0</v>
      </c>
      <c r="G23" s="40"/>
    </row>
    <row r="24" spans="1:7" s="13" customFormat="1" ht="16.5">
      <c r="A24" s="125" t="s">
        <v>213</v>
      </c>
      <c r="B24" s="121" t="s">
        <v>248</v>
      </c>
      <c r="C24" s="122"/>
      <c r="D24" s="127">
        <v>-226000001</v>
      </c>
      <c r="E24" s="127">
        <v>0</v>
      </c>
      <c r="F24" s="40">
        <f>+D24+226000001</f>
        <v>0</v>
      </c>
      <c r="G24" s="135"/>
    </row>
    <row r="25" spans="1:6" s="13" customFormat="1" ht="16.5">
      <c r="A25" s="125" t="s">
        <v>214</v>
      </c>
      <c r="B25" s="121" t="s">
        <v>249</v>
      </c>
      <c r="C25" s="122"/>
      <c r="D25" s="127">
        <v>-1452767514</v>
      </c>
      <c r="E25" s="127">
        <v>0</v>
      </c>
      <c r="F25" s="13">
        <v>0</v>
      </c>
    </row>
    <row r="26" spans="1:5" s="13" customFormat="1" ht="16.5">
      <c r="A26" s="125" t="s">
        <v>215</v>
      </c>
      <c r="B26" s="121" t="s">
        <v>250</v>
      </c>
      <c r="C26" s="122"/>
      <c r="D26" s="127">
        <v>0</v>
      </c>
      <c r="E26" s="127">
        <v>0</v>
      </c>
    </row>
    <row r="27" spans="1:6" s="13" customFormat="1" ht="16.5">
      <c r="A27" s="125" t="s">
        <v>216</v>
      </c>
      <c r="B27" s="121" t="s">
        <v>251</v>
      </c>
      <c r="C27" s="122"/>
      <c r="D27" s="127">
        <v>-52176760342</v>
      </c>
      <c r="E27" s="127">
        <v>-12761372614</v>
      </c>
      <c r="F27" s="40">
        <f>+F28-D28</f>
        <v>-17499357835</v>
      </c>
    </row>
    <row r="28" spans="1:6" ht="16.5">
      <c r="A28" s="120" t="s">
        <v>217</v>
      </c>
      <c r="B28" s="126" t="s">
        <v>252</v>
      </c>
      <c r="C28" s="122"/>
      <c r="D28" s="133">
        <f>SUM(D12:D27)</f>
        <v>43771942304</v>
      </c>
      <c r="E28" s="133">
        <f>+E19+SUM(E20:E27)</f>
        <v>-7702931312</v>
      </c>
      <c r="F28" s="43">
        <f>18569653157+7702931312</f>
        <v>26272584469</v>
      </c>
    </row>
    <row r="29" spans="1:5" ht="16.5">
      <c r="A29" s="120" t="s">
        <v>218</v>
      </c>
      <c r="B29" s="126"/>
      <c r="C29" s="122"/>
      <c r="D29" s="127"/>
      <c r="E29" s="125"/>
    </row>
    <row r="30" spans="1:5" ht="16.5">
      <c r="A30" s="125" t="s">
        <v>219</v>
      </c>
      <c r="B30" s="126" t="s">
        <v>253</v>
      </c>
      <c r="C30" s="122" t="s">
        <v>272</v>
      </c>
      <c r="D30" s="128">
        <v>-3787825318</v>
      </c>
      <c r="E30" s="127">
        <v>-6977663250</v>
      </c>
    </row>
    <row r="31" spans="1:5" ht="16.5">
      <c r="A31" s="125" t="s">
        <v>220</v>
      </c>
      <c r="B31" s="126" t="s">
        <v>254</v>
      </c>
      <c r="C31" s="122"/>
      <c r="D31" s="125"/>
      <c r="E31" s="127"/>
    </row>
    <row r="32" spans="1:6" ht="16.5">
      <c r="A32" s="125" t="s">
        <v>221</v>
      </c>
      <c r="B32" s="126" t="s">
        <v>255</v>
      </c>
      <c r="C32" s="122"/>
      <c r="D32" s="127"/>
      <c r="E32" s="127"/>
      <c r="F32" s="43"/>
    </row>
    <row r="33" spans="1:6" ht="16.5">
      <c r="A33" s="125" t="s">
        <v>222</v>
      </c>
      <c r="B33" s="126" t="s">
        <v>256</v>
      </c>
      <c r="C33" s="122"/>
      <c r="D33" s="127"/>
      <c r="E33" s="127"/>
      <c r="F33" s="43"/>
    </row>
    <row r="34" spans="1:6" ht="16.5">
      <c r="A34" s="125" t="s">
        <v>223</v>
      </c>
      <c r="B34" s="126" t="s">
        <v>257</v>
      </c>
      <c r="C34" s="122"/>
      <c r="D34" s="127"/>
      <c r="E34" s="127"/>
      <c r="F34" s="43"/>
    </row>
    <row r="35" spans="1:6" ht="16.5">
      <c r="A35" s="125" t="s">
        <v>224</v>
      </c>
      <c r="B35" s="126" t="s">
        <v>258</v>
      </c>
      <c r="C35" s="122"/>
      <c r="D35" s="127"/>
      <c r="E35" s="127"/>
      <c r="F35" s="43"/>
    </row>
    <row r="36" spans="1:6" ht="16.5">
      <c r="A36" s="125" t="s">
        <v>225</v>
      </c>
      <c r="B36" s="126" t="s">
        <v>259</v>
      </c>
      <c r="C36" s="122"/>
      <c r="D36" s="127"/>
      <c r="E36" s="127">
        <v>88849411</v>
      </c>
      <c r="F36" s="43"/>
    </row>
    <row r="37" spans="1:6" s="13" customFormat="1" ht="16.5">
      <c r="A37" s="120" t="s">
        <v>226</v>
      </c>
      <c r="B37" s="121" t="s">
        <v>260</v>
      </c>
      <c r="C37" s="134"/>
      <c r="D37" s="123">
        <f>SUM(D30:D36)</f>
        <v>-3787825318</v>
      </c>
      <c r="E37" s="123">
        <f>SUM(E30:E36)</f>
        <v>-6888813839</v>
      </c>
      <c r="F37" s="135">
        <f>31247503110-6888813839</f>
        <v>24358689271</v>
      </c>
    </row>
    <row r="38" spans="1:6" s="13" customFormat="1" ht="16.5">
      <c r="A38" s="120" t="s">
        <v>227</v>
      </c>
      <c r="B38" s="121"/>
      <c r="C38" s="134"/>
      <c r="D38" s="123"/>
      <c r="E38" s="123"/>
      <c r="F38" s="135"/>
    </row>
    <row r="39" spans="1:6" ht="16.5">
      <c r="A39" s="125" t="s">
        <v>228</v>
      </c>
      <c r="B39" s="126" t="s">
        <v>261</v>
      </c>
      <c r="C39" s="122">
        <v>21</v>
      </c>
      <c r="D39" s="127">
        <v>26637783</v>
      </c>
      <c r="E39" s="127">
        <v>0</v>
      </c>
      <c r="F39" s="43"/>
    </row>
    <row r="40" spans="1:6" ht="16.5">
      <c r="A40" s="125" t="s">
        <v>229</v>
      </c>
      <c r="B40" s="126" t="s">
        <v>262</v>
      </c>
      <c r="C40" s="122">
        <v>21</v>
      </c>
      <c r="D40" s="127"/>
      <c r="E40" s="127"/>
      <c r="F40" s="43"/>
    </row>
    <row r="41" spans="1:6" ht="16.5">
      <c r="A41" s="125" t="s">
        <v>230</v>
      </c>
      <c r="B41" s="126" t="s">
        <v>263</v>
      </c>
      <c r="C41" s="122"/>
      <c r="D41" s="127">
        <f>41091535138-12476542270</f>
        <v>28614992868</v>
      </c>
      <c r="E41" s="127">
        <v>12476542270</v>
      </c>
      <c r="F41" s="43">
        <f>+D41-'[2]Mau 04'!$C$17</f>
        <v>28614992868</v>
      </c>
    </row>
    <row r="42" spans="1:6" ht="16.5">
      <c r="A42" s="125" t="s">
        <v>231</v>
      </c>
      <c r="B42" s="126" t="s">
        <v>264</v>
      </c>
      <c r="C42" s="122"/>
      <c r="D42" s="127">
        <v>-11500000000</v>
      </c>
      <c r="E42" s="127"/>
      <c r="F42" s="43">
        <f>+F41-5500000000</f>
        <v>23114992868</v>
      </c>
    </row>
    <row r="43" spans="1:6" ht="16.5">
      <c r="A43" s="125" t="s">
        <v>232</v>
      </c>
      <c r="B43" s="126" t="s">
        <v>265</v>
      </c>
      <c r="C43" s="122"/>
      <c r="D43" s="127"/>
      <c r="E43" s="127"/>
      <c r="F43" s="43"/>
    </row>
    <row r="44" spans="1:6" ht="16.5">
      <c r="A44" s="125" t="s">
        <v>233</v>
      </c>
      <c r="B44" s="126" t="s">
        <v>266</v>
      </c>
      <c r="C44" s="122">
        <v>21</v>
      </c>
      <c r="D44" s="127">
        <v>-38100000000</v>
      </c>
      <c r="E44" s="127"/>
      <c r="F44" s="43"/>
    </row>
    <row r="45" spans="1:6" s="13" customFormat="1" ht="16.5">
      <c r="A45" s="120" t="s">
        <v>234</v>
      </c>
      <c r="B45" s="121" t="s">
        <v>267</v>
      </c>
      <c r="C45" s="134"/>
      <c r="D45" s="123">
        <f>SUM(D39:D44)</f>
        <v>-20958369349</v>
      </c>
      <c r="E45" s="123">
        <f>SUM(E39:E44)</f>
        <v>12476542270</v>
      </c>
      <c r="F45" s="135">
        <f>29591535138-12476542270</f>
        <v>17114992868</v>
      </c>
    </row>
    <row r="46" spans="1:6" ht="16.5">
      <c r="A46" s="125" t="s">
        <v>235</v>
      </c>
      <c r="B46" s="126" t="s">
        <v>268</v>
      </c>
      <c r="C46" s="122"/>
      <c r="D46" s="127">
        <f>D28+D37+D45</f>
        <v>19025747637</v>
      </c>
      <c r="E46" s="127">
        <f>E28+E37+E45</f>
        <v>-2115202881</v>
      </c>
      <c r="F46" s="43">
        <f>16913685185+2115202881</f>
        <v>19028888066</v>
      </c>
    </row>
    <row r="47" spans="1:6" s="13" customFormat="1" ht="16.5">
      <c r="A47" s="120" t="s">
        <v>236</v>
      </c>
      <c r="B47" s="121" t="s">
        <v>269</v>
      </c>
      <c r="C47" s="134"/>
      <c r="D47" s="123">
        <v>8020883742</v>
      </c>
      <c r="E47" s="123">
        <v>10136086623</v>
      </c>
      <c r="F47" s="135"/>
    </row>
    <row r="48" spans="1:6" ht="16.5">
      <c r="A48" s="125" t="s">
        <v>237</v>
      </c>
      <c r="B48" s="126" t="s">
        <v>270</v>
      </c>
      <c r="C48" s="122"/>
      <c r="D48" s="127">
        <v>3140429</v>
      </c>
      <c r="E48" s="127">
        <v>0</v>
      </c>
      <c r="F48" s="43"/>
    </row>
    <row r="49" spans="1:6" ht="16.5">
      <c r="A49" s="129" t="s">
        <v>238</v>
      </c>
      <c r="B49" s="130" t="s">
        <v>271</v>
      </c>
      <c r="C49" s="131">
        <v>29</v>
      </c>
      <c r="D49" s="136">
        <f>+D46+D47+D48</f>
        <v>27049771808</v>
      </c>
      <c r="E49" s="136">
        <f>+E46+E47+E48</f>
        <v>8020883742</v>
      </c>
      <c r="F49" s="43"/>
    </row>
    <row r="50" spans="4:6" ht="16.5">
      <c r="D50" s="43"/>
      <c r="E50" s="43"/>
      <c r="F50" s="43"/>
    </row>
    <row r="51" spans="1:6" s="13" customFormat="1" ht="16.5">
      <c r="A51" s="13" t="s">
        <v>285</v>
      </c>
      <c r="B51" s="137"/>
      <c r="C51" s="14"/>
      <c r="D51" s="176" t="s">
        <v>96</v>
      </c>
      <c r="E51" s="176"/>
      <c r="F51" s="135"/>
    </row>
    <row r="52" spans="4:6" ht="16.5">
      <c r="D52" s="43">
        <f>+D45+20958369349</f>
        <v>0</v>
      </c>
      <c r="E52" s="43"/>
      <c r="F52" s="43"/>
    </row>
    <row r="53" spans="4:6" ht="16.5">
      <c r="D53" s="43"/>
      <c r="E53" s="43"/>
      <c r="F53" s="43"/>
    </row>
    <row r="54" spans="4:6" ht="16.5">
      <c r="D54" s="43"/>
      <c r="E54" s="43"/>
      <c r="F54" s="43"/>
    </row>
    <row r="55" spans="4:6" ht="16.5">
      <c r="D55" s="43"/>
      <c r="E55" s="43"/>
      <c r="F55" s="43"/>
    </row>
    <row r="56" spans="4:6" ht="16.5">
      <c r="D56" s="43"/>
      <c r="E56" s="43"/>
      <c r="F56" s="43"/>
    </row>
    <row r="57" spans="4:6" ht="16.5">
      <c r="D57" s="43"/>
      <c r="E57" s="43"/>
      <c r="F57" s="43"/>
    </row>
    <row r="58" spans="4:6" ht="16.5">
      <c r="D58" s="43"/>
      <c r="E58" s="43"/>
      <c r="F58" s="43"/>
    </row>
    <row r="59" spans="4:6" ht="16.5">
      <c r="D59" s="43"/>
      <c r="E59" s="43"/>
      <c r="F59" s="43"/>
    </row>
    <row r="60" spans="4:6" ht="16.5">
      <c r="D60" s="43"/>
      <c r="E60" s="43"/>
      <c r="F60" s="43"/>
    </row>
    <row r="61" spans="4:6" ht="16.5">
      <c r="D61" s="43"/>
      <c r="E61" s="43"/>
      <c r="F61" s="43"/>
    </row>
    <row r="62" spans="4:6" ht="16.5">
      <c r="D62" s="43"/>
      <c r="E62" s="43"/>
      <c r="F62" s="43"/>
    </row>
    <row r="63" spans="4:6" ht="16.5">
      <c r="D63" s="43"/>
      <c r="E63" s="43"/>
      <c r="F63" s="43"/>
    </row>
    <row r="64" spans="4:6" ht="16.5">
      <c r="D64" s="43"/>
      <c r="E64" s="43"/>
      <c r="F64" s="43"/>
    </row>
    <row r="65" spans="4:6" ht="16.5">
      <c r="D65" s="43"/>
      <c r="E65" s="43"/>
      <c r="F65" s="43"/>
    </row>
    <row r="66" spans="4:6" ht="16.5">
      <c r="D66" s="43"/>
      <c r="E66" s="43"/>
      <c r="F66" s="43"/>
    </row>
    <row r="67" spans="4:6" ht="16.5">
      <c r="D67" s="43"/>
      <c r="E67" s="43"/>
      <c r="F67" s="43"/>
    </row>
    <row r="68" spans="4:6" ht="16.5">
      <c r="D68" s="43"/>
      <c r="E68" s="43"/>
      <c r="F68" s="43"/>
    </row>
    <row r="69" spans="4:6" ht="16.5">
      <c r="D69" s="43"/>
      <c r="E69" s="43"/>
      <c r="F69" s="43"/>
    </row>
    <row r="70" spans="4:6" ht="16.5">
      <c r="D70" s="43"/>
      <c r="E70" s="43"/>
      <c r="F70" s="43"/>
    </row>
    <row r="71" spans="4:6" ht="16.5">
      <c r="D71" s="43"/>
      <c r="E71" s="43"/>
      <c r="F71" s="43"/>
    </row>
    <row r="72" spans="4:6" ht="16.5">
      <c r="D72" s="43"/>
      <c r="E72" s="43"/>
      <c r="F72" s="43"/>
    </row>
    <row r="73" spans="4:6" ht="16.5">
      <c r="D73" s="43"/>
      <c r="E73" s="43"/>
      <c r="F73" s="43"/>
    </row>
    <row r="74" spans="4:6" ht="16.5">
      <c r="D74" s="43"/>
      <c r="E74" s="43"/>
      <c r="F74" s="43"/>
    </row>
    <row r="75" spans="4:6" ht="16.5">
      <c r="D75" s="43"/>
      <c r="E75" s="43"/>
      <c r="F75" s="43"/>
    </row>
    <row r="76" spans="4:6" ht="16.5">
      <c r="D76" s="43"/>
      <c r="E76" s="43"/>
      <c r="F76" s="43"/>
    </row>
    <row r="77" spans="4:6" ht="16.5">
      <c r="D77" s="43"/>
      <c r="E77" s="43"/>
      <c r="F77" s="43"/>
    </row>
    <row r="78" spans="4:6" ht="16.5">
      <c r="D78" s="43"/>
      <c r="E78" s="43"/>
      <c r="F78" s="43"/>
    </row>
    <row r="79" spans="4:6" ht="16.5">
      <c r="D79" s="43"/>
      <c r="E79" s="43"/>
      <c r="F79" s="43"/>
    </row>
    <row r="80" spans="4:6" ht="16.5">
      <c r="D80" s="43"/>
      <c r="E80" s="43"/>
      <c r="F80" s="43"/>
    </row>
    <row r="81" spans="4:6" ht="16.5">
      <c r="D81" s="43"/>
      <c r="E81" s="43"/>
      <c r="F81" s="43"/>
    </row>
    <row r="82" spans="4:6" ht="16.5">
      <c r="D82" s="43"/>
      <c r="E82" s="43"/>
      <c r="F82" s="43"/>
    </row>
    <row r="83" spans="4:6" ht="16.5">
      <c r="D83" s="43"/>
      <c r="E83" s="43"/>
      <c r="F83" s="43"/>
    </row>
    <row r="84" spans="4:6" ht="16.5">
      <c r="D84" s="43"/>
      <c r="E84" s="43"/>
      <c r="F84" s="43"/>
    </row>
    <row r="85" spans="4:6" ht="16.5">
      <c r="D85" s="43"/>
      <c r="E85" s="43"/>
      <c r="F85" s="43"/>
    </row>
    <row r="86" spans="4:6" ht="16.5">
      <c r="D86" s="43"/>
      <c r="E86" s="43"/>
      <c r="F86" s="43"/>
    </row>
    <row r="87" spans="4:6" ht="16.5">
      <c r="D87" s="43"/>
      <c r="E87" s="43"/>
      <c r="F87" s="43"/>
    </row>
    <row r="88" spans="4:6" ht="16.5">
      <c r="D88" s="43"/>
      <c r="E88" s="43"/>
      <c r="F88" s="43"/>
    </row>
    <row r="89" spans="4:6" ht="16.5">
      <c r="D89" s="43"/>
      <c r="E89" s="43"/>
      <c r="F89" s="43"/>
    </row>
    <row r="90" spans="4:6" ht="16.5">
      <c r="D90" s="43"/>
      <c r="E90" s="43"/>
      <c r="F90" s="43"/>
    </row>
    <row r="91" spans="4:6" ht="16.5">
      <c r="D91" s="43"/>
      <c r="E91" s="43"/>
      <c r="F91" s="43"/>
    </row>
    <row r="92" spans="4:6" ht="16.5">
      <c r="D92" s="43"/>
      <c r="E92" s="43"/>
      <c r="F92" s="43"/>
    </row>
    <row r="93" spans="4:6" ht="16.5">
      <c r="D93" s="43"/>
      <c r="E93" s="43"/>
      <c r="F93" s="43"/>
    </row>
    <row r="94" spans="4:6" ht="16.5">
      <c r="D94" s="43"/>
      <c r="E94" s="43"/>
      <c r="F94" s="43"/>
    </row>
    <row r="95" spans="4:6" ht="16.5">
      <c r="D95" s="43"/>
      <c r="E95" s="43"/>
      <c r="F95" s="43"/>
    </row>
    <row r="96" spans="4:6" ht="16.5">
      <c r="D96" s="43"/>
      <c r="E96" s="43"/>
      <c r="F96" s="43"/>
    </row>
    <row r="97" spans="4:6" ht="16.5">
      <c r="D97" s="43"/>
      <c r="E97" s="43"/>
      <c r="F97" s="43"/>
    </row>
    <row r="98" spans="4:6" ht="16.5">
      <c r="D98" s="43"/>
      <c r="E98" s="43"/>
      <c r="F98" s="43"/>
    </row>
    <row r="99" spans="4:6" ht="16.5">
      <c r="D99" s="43"/>
      <c r="E99" s="43"/>
      <c r="F99" s="43"/>
    </row>
    <row r="100" spans="4:6" ht="16.5">
      <c r="D100" s="43"/>
      <c r="E100" s="43"/>
      <c r="F100" s="43"/>
    </row>
    <row r="101" spans="4:6" ht="16.5">
      <c r="D101" s="43"/>
      <c r="E101" s="43"/>
      <c r="F101" s="43"/>
    </row>
    <row r="102" spans="4:6" ht="16.5">
      <c r="D102" s="43"/>
      <c r="E102" s="43"/>
      <c r="F102" s="43"/>
    </row>
    <row r="103" spans="4:6" ht="16.5">
      <c r="D103" s="43"/>
      <c r="E103" s="43"/>
      <c r="F103" s="43"/>
    </row>
  </sheetData>
  <mergeCells count="10">
    <mergeCell ref="B8:B9"/>
    <mergeCell ref="D51:E51"/>
    <mergeCell ref="B1:E1"/>
    <mergeCell ref="B2:E2"/>
    <mergeCell ref="B3:E3"/>
    <mergeCell ref="C8:C9"/>
    <mergeCell ref="A5:E5"/>
    <mergeCell ref="A6:E6"/>
    <mergeCell ref="D8:E8"/>
    <mergeCell ref="A8:A9"/>
  </mergeCells>
  <printOptions/>
  <pageMargins left="0.59" right="0.29" top="0.59" bottom="0.45" header="0.3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 TY CO PHAN THAC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tuanld</dc:creator>
  <cp:keywords/>
  <dc:description/>
  <cp:lastModifiedBy>tuanld</cp:lastModifiedBy>
  <cp:lastPrinted>2007-03-15T01:26:26Z</cp:lastPrinted>
  <dcterms:created xsi:type="dcterms:W3CDTF">2006-01-18T07:53:41Z</dcterms:created>
  <dcterms:modified xsi:type="dcterms:W3CDTF">2007-04-10T08:52:35Z</dcterms:modified>
  <cp:category/>
  <cp:version/>
  <cp:contentType/>
  <cp:contentStatus/>
</cp:coreProperties>
</file>